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0"/>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Доходи'!$A$1:$G$65</definedName>
    <definedName name="_xlnm.Print_Area" localSheetId="1">'2 Видатки'!$A$1:$G$111</definedName>
  </definedNames>
  <calcPr fullCalcOnLoad="1"/>
</workbook>
</file>

<file path=xl/comments2.xml><?xml version="1.0" encoding="utf-8"?>
<comments xmlns="http://schemas.openxmlformats.org/spreadsheetml/2006/main">
  <authors>
    <author>U252111</author>
    <author>А</author>
  </authors>
  <commentList>
    <comment ref="A10"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<sst xmlns="http://schemas.openxmlformats.org/spreadsheetml/2006/main" count="265" uniqueCount="238">
  <si>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</si>
  <si>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</si>
  <si>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</si>
  <si>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</si>
  <si>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</si>
  <si>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</si>
  <si>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</si>
  <si>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</si>
  <si>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</si>
  <si>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</si>
  <si>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</si>
  <si>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</si>
  <si>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</si>
  <si>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</si>
  <si>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</si>
  <si>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</si>
  <si>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</si>
  <si>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</si>
  <si>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</si>
  <si>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</si>
  <si>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</si>
  <si>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</si>
  <si>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</si>
  <si>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</si>
  <si>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</si>
  <si>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</si>
  <si>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</si>
  <si>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</si>
  <si>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</si>
  <si>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</si>
  <si>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</si>
  <si>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</si>
  <si>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</si>
  <si>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</si>
  <si>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</si>
  <si>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</si>
  <si>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</si>
  <si>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</si>
  <si>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</si>
  <si>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</si>
  <si>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</si>
  <si>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</si>
  <si>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</si>
  <si>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</si>
  <si>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</si>
  <si>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</si>
  <si>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</si>
  <si>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</si>
  <si>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</si>
  <si>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</si>
  <si>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</si>
  <si>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</si>
  <si>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</si>
  <si>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</si>
  <si>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</si>
  <si>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</si>
  <si>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</si>
  <si>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</si>
  <si>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</si>
  <si>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</si>
  <si>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</si>
  <si>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</si>
  <si>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</si>
  <si>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</si>
  <si>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</si>
  <si>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</si>
  <si>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</si>
  <si>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</si>
  <si>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</si>
  <si>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</si>
  <si>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</si>
  <si>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</si>
  <si>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</si>
  <si>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</si>
  <si>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</si>
  <si>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</si>
  <si>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</si>
  <si>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</si>
  <si>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</si>
  <si>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</si>
  <si>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</si>
  <si>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</si>
  <si>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</si>
  <si>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</si>
  <si>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</si>
  <si>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</si>
  <si>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</si>
  <si>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</si>
  <si>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</si>
  <si>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</si>
  <si>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</si>
  <si>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</si>
  <si>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</si>
  <si>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</si>
  <si>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</si>
  <si>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</si>
  <si>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</si>
  <si>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</si>
  <si>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</si>
  <si>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</si>
  <si>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</si>
  <si>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</si>
  <si>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</si>
  <si>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</si>
  <si>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</si>
  <si>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</si>
  <si>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</si>
  <si>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</si>
  <si>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</si>
  <si>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</si>
  <si>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</si>
  <si>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</si>
  <si>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</si>
  <si>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</si>
  <si>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</si>
  <si>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</si>
  <si>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</si>
  <si>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</si>
  <si>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</si>
  <si>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</si>
  <si>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</si>
  <si>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</si>
  <si>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</si>
  <si>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</si>
  <si>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</si>
  <si>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</si>
  <si>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</si>
  <si>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</si>
  <si>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</si>
  <si>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</si>
  <si>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</si>
  <si>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</si>
  <si>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</si>
  <si>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</si>
  <si>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</si>
  <si>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</si>
  <si>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</si>
  <si>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</si>
  <si>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</si>
  <si>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</si>
  <si>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</si>
  <si>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</si>
  <si>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</si>
  <si>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</si>
  <si>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</si>
  <si>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</si>
  <si>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</si>
  <si>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</si>
  <si>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</si>
  <si>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</si>
  <si>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</si>
  <si>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</si>
  <si>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</si>
  <si>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</si>
  <si>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</si>
  <si>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</si>
  <si>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</si>
  <si>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</si>
  <si>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</si>
  <si>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</si>
  <si>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</si>
  <si>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</si>
  <si>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</si>
  <si>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</si>
  <si>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</si>
  <si>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</si>
  <si>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</si>
  <si>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</si>
  <si>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</si>
  <si>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</si>
  <si>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</si>
  <si>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</si>
  <si>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</si>
  <si>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</si>
  <si>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</si>
  <si>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</si>
  <si>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</si>
  <si>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</si>
  <si>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</si>
  <si>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</si>
  <si>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</si>
  <si>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</si>
  <si>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</si>
  <si>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</si>
  <si>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</si>
  <si>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</si>
  <si>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</si>
  <si>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</si>
  <si>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</si>
  <si>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</si>
  <si>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</si>
  <si>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</si>
  <si>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</si>
  <si>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</si>
  <si>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</si>
  <si>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Зарплата</t>
  </si>
  <si>
    <t>090413</t>
  </si>
  <si>
    <t>Допомога на догляд за інвалідом I чи II групи внаслідок психічного розладу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</si>
  <si>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</si>
  <si>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</si>
  <si>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</si>
  <si>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</si>
  <si>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</si>
  <si>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</si>
  <si>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до рішення районної ради</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</si>
  <si>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</si>
  <si>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</si>
  <si>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</si>
  <si>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</si>
  <si>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</si>
  <si>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Заходи та роботи з мобілізаційної підготовки місцевого значення</t>
  </si>
  <si>
    <t>Субвенція з місцевого бюджету державному бюджету на виконання програм соціально-економічного та культурного розвитку регіонів</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</si>
  <si>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</si>
  <si>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</si>
  <si>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</si>
  <si>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</si>
  <si>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Бюджетні призначення на  2016 рік</t>
  </si>
  <si>
    <t>% виконання до бюджетних призначень на 2016 рік</t>
  </si>
  <si>
    <t>Надходження коштів з рахунків виборчих фондів  </t>
  </si>
  <si>
    <t>більше 200%</t>
  </si>
  <si>
    <t>070801</t>
  </si>
  <si>
    <t>Придбання підручників</t>
  </si>
  <si>
    <t>150122</t>
  </si>
  <si>
    <t>Інвестиційні проекти</t>
  </si>
  <si>
    <t>Додаток</t>
  </si>
  <si>
    <t>за І півріччя 2016 року"</t>
  </si>
  <si>
    <t>та спеціальному фонду за І півріччя 2016 року</t>
  </si>
  <si>
    <t>Уточнені бюджетні призначення на І півріччя 2016 року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</si>
  <si>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</si>
  <si>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</si>
  <si>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</si>
  <si>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</si>
  <si>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Субвенція за рахунок залишку коштів медичної субвенції з державного бюджету місцевим бюджетам, що утворився на початок бюджетного періоду</t>
  </si>
  <si>
    <t>% виконання до уточнених бюджетних призначень на І півріччя 2016 року</t>
  </si>
  <si>
    <t>9 серпня 2016 року</t>
  </si>
  <si>
    <t xml:space="preserve"> Т.в.о. керуючого справами </t>
  </si>
  <si>
    <t>виконавчого апарату районної ради</t>
  </si>
  <si>
    <t>С.М.Струк</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</si>
</sst>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0.000"/>
    <numFmt numFmtId="185" formatCode="0.0000"/>
    <numFmt numFmtId="186" formatCode="0.00000"/>
    <numFmt numFmtId="187" formatCode="#0.00"/>
    <numFmt numFmtId="188" formatCode="#,##0.0"/>
  </numFmts>
  <fonts count="55">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sz val="16"/>
      <name val="Times New Roman"/>
      <family val="1"/>
    </font>
    <font>
      <sz val="20"/>
      <name val="Times New Roman"/>
      <family val="1"/>
    </font>
    <font>
      <b/>
      <sz val="16"/>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style="thin"/>
      <right style="thin"/>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34"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24" borderId="0" applyNumberFormat="0" applyBorder="0" applyAlignment="0" applyProtection="0"/>
  </cellStyleXfs>
  <cellXfs count="166">
    <xf numFmtId="0" fontId="0" fillId="0" borderId="0" xfId="0" applyAlignment="1">
      <alignment/>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20" fillId="0" borderId="0" xfId="0" applyFont="1" applyFill="1" applyBorder="1" applyAlignment="1">
      <alignment horizontal="right" vertical="top"/>
    </xf>
    <xf numFmtId="0" fontId="19" fillId="0" borderId="0" xfId="0" applyFont="1" applyFill="1" applyBorder="1" applyAlignment="1">
      <alignment horizontal="center" vertical="top"/>
    </xf>
    <xf numFmtId="0" fontId="19" fillId="0" borderId="0" xfId="0" applyFont="1" applyFill="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49" fontId="19" fillId="0" borderId="11" xfId="0" applyNumberFormat="1" applyFont="1" applyFill="1" applyBorder="1" applyAlignment="1">
      <alignment horizontal="center" vertical="top"/>
    </xf>
    <xf numFmtId="0" fontId="19" fillId="0" borderId="1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49" fontId="19" fillId="0" borderId="10" xfId="0" applyNumberFormat="1" applyFont="1" applyFill="1" applyBorder="1" applyAlignment="1">
      <alignment horizontal="center" vertical="top"/>
    </xf>
    <xf numFmtId="0" fontId="19" fillId="0" borderId="10" xfId="0" applyFont="1" applyFill="1" applyBorder="1" applyAlignment="1">
      <alignment vertical="top" wrapText="1"/>
    </xf>
    <xf numFmtId="1" fontId="13" fillId="0" borderId="10" xfId="0" applyNumberFormat="1" applyFont="1" applyFill="1" applyBorder="1" applyAlignment="1">
      <alignment horizontal="center" vertical="top"/>
    </xf>
    <xf numFmtId="49" fontId="20" fillId="0" borderId="10" xfId="0" applyNumberFormat="1" applyFont="1" applyFill="1" applyBorder="1" applyAlignment="1">
      <alignment horizontal="center" vertical="top"/>
    </xf>
    <xf numFmtId="0" fontId="20" fillId="0" borderId="10" xfId="0" applyFont="1" applyFill="1" applyBorder="1" applyAlignment="1">
      <alignment vertical="center" wrapText="1"/>
    </xf>
    <xf numFmtId="1" fontId="12" fillId="0" borderId="10" xfId="0" applyNumberFormat="1" applyFont="1" applyFill="1" applyBorder="1" applyAlignment="1">
      <alignment horizontal="center" vertical="top"/>
    </xf>
    <xf numFmtId="0" fontId="20" fillId="0" borderId="10" xfId="0" applyFont="1" applyFill="1" applyBorder="1" applyAlignment="1">
      <alignment vertical="top" wrapText="1"/>
    </xf>
    <xf numFmtId="49" fontId="20" fillId="0" borderId="12" xfId="0" applyNumberFormat="1" applyFont="1" applyFill="1" applyBorder="1" applyAlignment="1">
      <alignment horizontal="center" vertical="top"/>
    </xf>
    <xf numFmtId="0" fontId="20" fillId="0" borderId="12" xfId="54" applyFont="1" applyFill="1" applyBorder="1" applyAlignment="1" applyProtection="1">
      <alignment vertical="center" wrapText="1"/>
      <protection/>
    </xf>
    <xf numFmtId="1" fontId="12" fillId="0" borderId="12" xfId="0" applyNumberFormat="1" applyFont="1" applyFill="1" applyBorder="1" applyAlignment="1">
      <alignment horizontal="center" vertical="top"/>
    </xf>
    <xf numFmtId="0" fontId="20"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20" fillId="0" borderId="10" xfId="54" applyNumberFormat="1" applyFont="1" applyFill="1" applyBorder="1" applyAlignment="1" applyProtection="1">
      <alignment vertical="center" wrapText="1"/>
      <protection/>
    </xf>
    <xf numFmtId="2" fontId="12" fillId="0" borderId="10" xfId="53" applyNumberFormat="1" applyFont="1" applyFill="1" applyBorder="1" applyAlignment="1">
      <alignment horizontal="center" vertical="top"/>
      <protection/>
    </xf>
    <xf numFmtId="49" fontId="20" fillId="0" borderId="11" xfId="0" applyNumberFormat="1" applyFont="1" applyFill="1" applyBorder="1" applyAlignment="1">
      <alignment horizontal="center" vertical="top"/>
    </xf>
    <xf numFmtId="0" fontId="20" fillId="0" borderId="11" xfId="54" applyFont="1" applyFill="1" applyBorder="1" applyAlignment="1" applyProtection="1">
      <alignment vertical="center" wrapText="1"/>
      <protection/>
    </xf>
    <xf numFmtId="1" fontId="12" fillId="0" borderId="11" xfId="0" applyNumberFormat="1" applyFont="1" applyFill="1" applyBorder="1" applyAlignment="1">
      <alignment horizontal="center" vertical="top"/>
    </xf>
    <xf numFmtId="0" fontId="6" fillId="0" borderId="0" xfId="0" applyFont="1" applyFill="1" applyBorder="1" applyAlignment="1">
      <alignment horizontal="right"/>
    </xf>
    <xf numFmtId="0" fontId="20" fillId="0" borderId="11"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19" fillId="0" borderId="10" xfId="0" applyFont="1" applyFill="1" applyBorder="1" applyAlignment="1">
      <alignment horizontal="center" vertical="top"/>
    </xf>
    <xf numFmtId="0" fontId="20" fillId="0" borderId="10" xfId="0" applyFont="1" applyFill="1" applyBorder="1" applyAlignment="1">
      <alignment horizontal="center" vertical="top"/>
    </xf>
    <xf numFmtId="0" fontId="7" fillId="0" borderId="0" xfId="0" applyFont="1" applyFill="1" applyBorder="1" applyAlignment="1">
      <alignment horizontal="right" vertical="top"/>
    </xf>
    <xf numFmtId="2" fontId="6" fillId="0" borderId="0" xfId="0" applyNumberFormat="1" applyFont="1" applyFill="1" applyBorder="1" applyAlignment="1">
      <alignment vertical="top"/>
    </xf>
    <xf numFmtId="1" fontId="7" fillId="0" borderId="0" xfId="0" applyNumberFormat="1" applyFont="1" applyFill="1" applyBorder="1" applyAlignment="1">
      <alignment vertical="top"/>
    </xf>
    <xf numFmtId="1" fontId="6" fillId="0" borderId="0" xfId="0" applyNumberFormat="1" applyFont="1" applyFill="1" applyBorder="1" applyAlignment="1">
      <alignment vertical="top"/>
    </xf>
    <xf numFmtId="3" fontId="6" fillId="0" borderId="0" xfId="0" applyNumberFormat="1" applyFont="1" applyFill="1" applyBorder="1" applyAlignment="1">
      <alignment vertical="top"/>
    </xf>
    <xf numFmtId="0" fontId="20" fillId="0" borderId="12" xfId="0" applyFont="1" applyFill="1" applyBorder="1" applyAlignment="1">
      <alignment horizontal="center" vertical="top"/>
    </xf>
    <xf numFmtId="0" fontId="20" fillId="0" borderId="12" xfId="0" applyFont="1" applyFill="1" applyBorder="1" applyAlignment="1">
      <alignment vertical="top" wrapText="1"/>
    </xf>
    <xf numFmtId="1" fontId="13" fillId="0" borderId="11" xfId="0" applyNumberFormat="1" applyFont="1" applyFill="1" applyBorder="1" applyAlignment="1">
      <alignment horizontal="center" vertical="top"/>
    </xf>
    <xf numFmtId="1" fontId="13" fillId="0" borderId="12" xfId="0" applyNumberFormat="1" applyFont="1" applyFill="1" applyBorder="1" applyAlignment="1">
      <alignment horizontal="center" vertical="top"/>
    </xf>
    <xf numFmtId="49" fontId="19" fillId="0" borderId="12" xfId="0" applyNumberFormat="1" applyFont="1" applyFill="1" applyBorder="1" applyAlignment="1">
      <alignment horizontal="center" vertical="top"/>
    </xf>
    <xf numFmtId="0" fontId="19" fillId="0" borderId="12" xfId="0" applyFont="1" applyFill="1" applyBorder="1" applyAlignment="1">
      <alignment vertical="top" wrapText="1"/>
    </xf>
    <xf numFmtId="0" fontId="6" fillId="25" borderId="0" xfId="0" applyFont="1" applyFill="1" applyBorder="1" applyAlignment="1">
      <alignment vertical="top"/>
    </xf>
    <xf numFmtId="0" fontId="6" fillId="25" borderId="0" xfId="0" applyFont="1" applyFill="1" applyAlignment="1">
      <alignment vertical="top"/>
    </xf>
    <xf numFmtId="0" fontId="1" fillId="0" borderId="11" xfId="0" applyFont="1" applyFill="1" applyBorder="1" applyAlignment="1">
      <alignment horizontal="left" vertical="top"/>
    </xf>
    <xf numFmtId="0" fontId="19"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19"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top"/>
    </xf>
    <xf numFmtId="180" fontId="13" fillId="0" borderId="0" xfId="0" applyNumberFormat="1" applyFont="1" applyFill="1" applyBorder="1" applyAlignment="1">
      <alignment horizontal="center" vertical="top"/>
    </xf>
    <xf numFmtId="0" fontId="6" fillId="0" borderId="0" xfId="0" applyFont="1" applyFill="1" applyAlignment="1">
      <alignment horizontal="left" vertical="top"/>
    </xf>
    <xf numFmtId="0" fontId="13" fillId="0" borderId="0" xfId="0" applyFont="1" applyFill="1" applyBorder="1" applyAlignment="1">
      <alignment/>
    </xf>
    <xf numFmtId="0" fontId="13" fillId="0" borderId="0" xfId="0" applyFont="1" applyFill="1" applyAlignment="1">
      <alignment/>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21" fillId="0" borderId="0" xfId="0" applyFont="1" applyFill="1" applyAlignment="1">
      <alignment horizontal="right" vertical="top"/>
    </xf>
    <xf numFmtId="0" fontId="21" fillId="0" borderId="0" xfId="0" applyFont="1" applyFill="1" applyAlignment="1">
      <alignment horizontal="right" vertical="top" wrapText="1"/>
    </xf>
    <xf numFmtId="180" fontId="21" fillId="0" borderId="0" xfId="0" applyNumberFormat="1" applyFont="1" applyFill="1" applyAlignment="1">
      <alignment horizontal="center" vertical="top"/>
    </xf>
    <xf numFmtId="0" fontId="16" fillId="0" borderId="14" xfId="0" applyFont="1" applyFill="1" applyBorder="1" applyAlignment="1">
      <alignment horizontal="center" vertical="top" wrapText="1"/>
    </xf>
    <xf numFmtId="0" fontId="16" fillId="0" borderId="13" xfId="0" applyFont="1" applyFill="1" applyBorder="1" applyAlignment="1">
      <alignment horizontal="center" vertical="top" wrapText="1"/>
    </xf>
    <xf numFmtId="0" fontId="20" fillId="0" borderId="10" xfId="53" applyFont="1" applyFill="1" applyBorder="1" quotePrefix="1">
      <alignment/>
      <protection/>
    </xf>
    <xf numFmtId="0" fontId="20" fillId="0" borderId="10" xfId="53" applyFont="1" applyFill="1" applyBorder="1">
      <alignment/>
      <protection/>
    </xf>
    <xf numFmtId="0" fontId="19" fillId="0" borderId="10" xfId="53" applyFont="1" applyFill="1" applyBorder="1" quotePrefix="1">
      <alignment/>
      <protection/>
    </xf>
    <xf numFmtId="0" fontId="19" fillId="0" borderId="10" xfId="53" applyFont="1" applyFill="1" applyBorder="1">
      <alignment/>
      <protection/>
    </xf>
    <xf numFmtId="4" fontId="6" fillId="0" borderId="10" xfId="0" applyNumberFormat="1" applyFont="1" applyFill="1" applyBorder="1" applyAlignment="1">
      <alignment horizontal="right" vertical="center"/>
    </xf>
    <xf numFmtId="2" fontId="13" fillId="0" borderId="10" xfId="53" applyNumberFormat="1" applyFont="1" applyFill="1" applyBorder="1" applyAlignment="1">
      <alignment horizontal="center" vertical="top"/>
      <protection/>
    </xf>
    <xf numFmtId="180" fontId="13" fillId="0" borderId="11" xfId="0" applyNumberFormat="1" applyFont="1" applyFill="1" applyBorder="1" applyAlignment="1">
      <alignment horizontal="center" vertical="top"/>
    </xf>
    <xf numFmtId="180" fontId="12" fillId="0" borderId="11" xfId="0" applyNumberFormat="1" applyFont="1" applyFill="1" applyBorder="1" applyAlignment="1">
      <alignment horizontal="center" vertical="top"/>
    </xf>
    <xf numFmtId="1" fontId="12" fillId="0" borderId="10" xfId="53" applyNumberFormat="1" applyFont="1" applyFill="1" applyBorder="1" applyAlignment="1">
      <alignment horizontal="center" vertical="top"/>
      <protection/>
    </xf>
    <xf numFmtId="0" fontId="13" fillId="0" borderId="0" xfId="0" applyFont="1" applyFill="1" applyAlignment="1">
      <alignment horizontal="center" vertical="top"/>
    </xf>
    <xf numFmtId="0" fontId="1" fillId="0" borderId="0" xfId="0" applyFont="1" applyFill="1" applyAlignment="1">
      <alignment horizontal="center" vertical="top"/>
    </xf>
    <xf numFmtId="1" fontId="21" fillId="0" borderId="0" xfId="0" applyNumberFormat="1" applyFont="1" applyFill="1" applyAlignment="1">
      <alignment horizontal="center" vertical="top"/>
    </xf>
    <xf numFmtId="1" fontId="12" fillId="0" borderId="0" xfId="0" applyNumberFormat="1" applyFont="1" applyFill="1" applyAlignment="1">
      <alignment horizontal="center" vertical="top"/>
    </xf>
    <xf numFmtId="3" fontId="6" fillId="0" borderId="0" xfId="0" applyNumberFormat="1" applyFont="1" applyFill="1" applyAlignment="1">
      <alignment horizontal="center" vertical="top"/>
    </xf>
    <xf numFmtId="1" fontId="1" fillId="0" borderId="0" xfId="0" applyNumberFormat="1" applyFont="1" applyFill="1" applyAlignment="1">
      <alignment horizontal="center" vertical="top"/>
    </xf>
    <xf numFmtId="1" fontId="20" fillId="0" borderId="0" xfId="0" applyNumberFormat="1" applyFont="1" applyFill="1" applyAlignment="1">
      <alignment horizontal="center" vertical="top"/>
    </xf>
    <xf numFmtId="1" fontId="6" fillId="0" borderId="0" xfId="0" applyNumberFormat="1" applyFont="1" applyFill="1" applyAlignment="1">
      <alignment horizontal="center" vertical="top"/>
    </xf>
    <xf numFmtId="0" fontId="12" fillId="0" borderId="0" xfId="0" applyFont="1" applyFill="1" applyAlignment="1">
      <alignment horizontal="center" vertical="top"/>
    </xf>
    <xf numFmtId="2" fontId="6" fillId="0" borderId="0" xfId="0" applyNumberFormat="1" applyFont="1" applyFill="1" applyAlignment="1">
      <alignment horizontal="center" vertical="top"/>
    </xf>
    <xf numFmtId="187" fontId="22" fillId="0" borderId="10" xfId="53" applyNumberFormat="1" applyFont="1" applyFill="1" applyBorder="1" applyAlignment="1">
      <alignment horizontal="center" vertical="top" wrapText="1"/>
      <protection/>
    </xf>
    <xf numFmtId="2" fontId="20" fillId="0" borderId="0" xfId="0" applyNumberFormat="1" applyFont="1" applyFill="1" applyAlignment="1">
      <alignment horizontal="center" vertical="top"/>
    </xf>
    <xf numFmtId="0" fontId="20" fillId="0" borderId="0" xfId="0" applyFont="1" applyFill="1" applyAlignment="1">
      <alignment horizontal="center" vertical="top"/>
    </xf>
    <xf numFmtId="1" fontId="23" fillId="0" borderId="0" xfId="0" applyNumberFormat="1" applyFont="1" applyFill="1" applyAlignment="1">
      <alignment horizontal="center" vertical="top"/>
    </xf>
    <xf numFmtId="1" fontId="12" fillId="25" borderId="10" xfId="0" applyNumberFormat="1" applyFont="1" applyFill="1" applyBorder="1" applyAlignment="1">
      <alignment horizontal="center" vertical="top"/>
    </xf>
    <xf numFmtId="0" fontId="6" fillId="2" borderId="0" xfId="0" applyFont="1" applyFill="1" applyBorder="1" applyAlignment="1">
      <alignment horizontal="left" vertical="top"/>
    </xf>
    <xf numFmtId="0" fontId="12" fillId="2" borderId="0" xfId="0" applyFont="1" applyFill="1" applyAlignment="1">
      <alignment vertical="top" wrapText="1"/>
    </xf>
    <xf numFmtId="0" fontId="12" fillId="2" borderId="0" xfId="0" applyFont="1" applyFill="1" applyAlignment="1">
      <alignment horizontal="center" vertical="top"/>
    </xf>
    <xf numFmtId="0" fontId="12" fillId="2" borderId="0" xfId="0" applyFont="1" applyFill="1" applyAlignment="1">
      <alignment horizontal="left"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5"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2" xfId="0" applyFont="1" applyFill="1" applyBorder="1" applyAlignment="1">
      <alignment horizontal="center" vertical="top"/>
    </xf>
    <xf numFmtId="0" fontId="6" fillId="2" borderId="16" xfId="0" applyFont="1" applyFill="1" applyBorder="1" applyAlignment="1">
      <alignment horizontal="center" vertical="top" wrapText="1"/>
    </xf>
    <xf numFmtId="0" fontId="6" fillId="2" borderId="12" xfId="0" applyFont="1" applyFill="1" applyBorder="1" applyAlignment="1">
      <alignment horizontal="center" vertical="top" wrapText="1"/>
    </xf>
    <xf numFmtId="0" fontId="19" fillId="2" borderId="17" xfId="0" applyFont="1" applyFill="1" applyBorder="1" applyAlignment="1">
      <alignment horizontal="left" vertical="top"/>
    </xf>
    <xf numFmtId="0" fontId="19" fillId="2" borderId="18" xfId="0" applyFont="1" applyFill="1" applyBorder="1" applyAlignment="1">
      <alignment horizontal="center" vertical="top" wrapText="1"/>
    </xf>
    <xf numFmtId="0" fontId="19" fillId="2" borderId="18" xfId="0" applyFont="1" applyFill="1" applyBorder="1" applyAlignment="1">
      <alignment horizontal="center" vertical="top"/>
    </xf>
    <xf numFmtId="0" fontId="20" fillId="2" borderId="18" xfId="0" applyFont="1" applyFill="1" applyBorder="1" applyAlignment="1">
      <alignment horizontal="center" vertical="top"/>
    </xf>
    <xf numFmtId="0" fontId="20" fillId="2" borderId="16" xfId="0" applyFont="1" applyFill="1" applyBorder="1" applyAlignment="1">
      <alignment horizontal="center" vertical="top"/>
    </xf>
    <xf numFmtId="0" fontId="20" fillId="2" borderId="0" xfId="0" applyFont="1" applyFill="1" applyAlignment="1">
      <alignment vertical="top"/>
    </xf>
    <xf numFmtId="0" fontId="16" fillId="2" borderId="14" xfId="0" applyFont="1" applyFill="1" applyBorder="1" applyAlignment="1">
      <alignment horizontal="left" vertical="top"/>
    </xf>
    <xf numFmtId="0" fontId="16" fillId="2" borderId="13" xfId="0" applyFont="1" applyFill="1" applyBorder="1" applyAlignment="1">
      <alignment horizontal="center" vertical="top" wrapText="1"/>
    </xf>
    <xf numFmtId="3" fontId="16" fillId="2" borderId="13" xfId="0" applyNumberFormat="1" applyFont="1" applyFill="1" applyBorder="1" applyAlignment="1">
      <alignment horizontal="center" vertical="top"/>
    </xf>
    <xf numFmtId="180" fontId="15" fillId="2" borderId="13" xfId="0" applyNumberFormat="1" applyFont="1" applyFill="1" applyBorder="1" applyAlignment="1" applyProtection="1">
      <alignment horizontal="center" vertical="top"/>
      <protection/>
    </xf>
    <xf numFmtId="180" fontId="15" fillId="2" borderId="15" xfId="0" applyNumberFormat="1" applyFont="1" applyFill="1" applyBorder="1" applyAlignment="1" applyProtection="1">
      <alignment horizontal="center" vertical="top"/>
      <protection/>
    </xf>
    <xf numFmtId="0" fontId="15" fillId="2" borderId="0" xfId="0" applyFont="1" applyFill="1" applyBorder="1" applyAlignment="1">
      <alignment vertical="top"/>
    </xf>
    <xf numFmtId="0" fontId="16" fillId="2" borderId="0" xfId="0" applyFont="1" applyFill="1" applyBorder="1" applyAlignment="1">
      <alignment vertical="top"/>
    </xf>
    <xf numFmtId="0" fontId="7" fillId="2" borderId="11" xfId="0" applyFont="1" applyFill="1" applyBorder="1" applyAlignment="1">
      <alignment horizontal="left" vertical="top"/>
    </xf>
    <xf numFmtId="0" fontId="7" fillId="2" borderId="11" xfId="0" applyFont="1" applyFill="1" applyBorder="1" applyAlignment="1">
      <alignment vertical="top"/>
    </xf>
    <xf numFmtId="4" fontId="7" fillId="2" borderId="11" xfId="0" applyNumberFormat="1" applyFont="1" applyFill="1" applyBorder="1" applyAlignment="1">
      <alignment horizontal="right" vertical="center"/>
    </xf>
    <xf numFmtId="4" fontId="6" fillId="9" borderId="11" xfId="0" applyNumberFormat="1" applyFont="1" applyFill="1" applyBorder="1" applyAlignment="1" applyProtection="1">
      <alignment horizontal="right" vertical="center"/>
      <protection/>
    </xf>
    <xf numFmtId="0" fontId="5" fillId="2" borderId="0" xfId="0" applyFont="1" applyFill="1" applyAlignment="1">
      <alignment vertical="top"/>
    </xf>
    <xf numFmtId="0" fontId="7" fillId="2" borderId="10" xfId="0" applyFont="1" applyFill="1" applyBorder="1" applyAlignment="1">
      <alignment horizontal="left" vertical="top"/>
    </xf>
    <xf numFmtId="0" fontId="7" fillId="2" borderId="10" xfId="0" applyFont="1" applyFill="1" applyBorder="1" applyAlignment="1">
      <alignment vertical="top" wrapText="1"/>
    </xf>
    <xf numFmtId="4" fontId="6" fillId="2" borderId="10" xfId="0" applyNumberFormat="1" applyFont="1" applyFill="1" applyBorder="1" applyAlignment="1">
      <alignment horizontal="right" vertical="center"/>
    </xf>
    <xf numFmtId="0" fontId="6" fillId="2" borderId="10" xfId="0" applyFont="1" applyFill="1" applyBorder="1" applyAlignment="1">
      <alignment horizontal="left" vertical="top"/>
    </xf>
    <xf numFmtId="0" fontId="10" fillId="2" borderId="10" xfId="0" applyFont="1" applyFill="1" applyBorder="1" applyAlignment="1">
      <alignment vertical="top" wrapText="1"/>
    </xf>
    <xf numFmtId="0" fontId="6" fillId="2" borderId="10" xfId="0" applyFont="1" applyFill="1" applyBorder="1" applyAlignment="1">
      <alignment vertical="top" wrapText="1"/>
    </xf>
    <xf numFmtId="4" fontId="11" fillId="9" borderId="11" xfId="0" applyNumberFormat="1" applyFont="1" applyFill="1" applyBorder="1" applyAlignment="1" applyProtection="1">
      <alignment horizontal="right" vertical="center"/>
      <protection/>
    </xf>
    <xf numFmtId="0" fontId="14" fillId="2" borderId="19" xfId="0" applyFont="1" applyFill="1" applyBorder="1" applyAlignment="1">
      <alignment vertical="top" wrapText="1"/>
    </xf>
    <xf numFmtId="0" fontId="6" fillId="2" borderId="19" xfId="0" applyFont="1" applyFill="1" applyBorder="1" applyAlignment="1">
      <alignment vertical="top" wrapText="1"/>
    </xf>
    <xf numFmtId="0" fontId="7" fillId="2" borderId="15" xfId="0" applyFont="1" applyFill="1" applyBorder="1" applyAlignment="1">
      <alignment horizontal="left" vertical="top" wrapText="1"/>
    </xf>
    <xf numFmtId="4" fontId="7" fillId="2" borderId="10" xfId="0" applyNumberFormat="1" applyFont="1" applyFill="1" applyBorder="1" applyAlignment="1">
      <alignment horizontal="right" vertical="center"/>
    </xf>
    <xf numFmtId="0" fontId="7" fillId="2" borderId="19" xfId="0" applyFont="1" applyFill="1" applyBorder="1" applyAlignment="1">
      <alignment vertical="top" wrapText="1"/>
    </xf>
    <xf numFmtId="0" fontId="6" fillId="2" borderId="20" xfId="0" applyFont="1" applyFill="1" applyBorder="1" applyAlignment="1">
      <alignment vertical="top" wrapText="1"/>
    </xf>
    <xf numFmtId="0" fontId="7" fillId="2" borderId="0" xfId="0" applyFont="1" applyFill="1" applyBorder="1" applyAlignment="1">
      <alignment vertical="top" wrapText="1"/>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21" xfId="0" applyFont="1" applyFill="1" applyBorder="1" applyAlignment="1">
      <alignment vertical="top" wrapText="1"/>
    </xf>
    <xf numFmtId="4" fontId="6" fillId="0" borderId="10" xfId="0" applyNumberFormat="1" applyFont="1" applyBorder="1" applyAlignment="1">
      <alignment horizontal="right" vertical="center"/>
    </xf>
    <xf numFmtId="0" fontId="17" fillId="2" borderId="0" xfId="0" applyFont="1" applyFill="1" applyAlignment="1">
      <alignment vertical="top"/>
    </xf>
    <xf numFmtId="4" fontId="18" fillId="2" borderId="0" xfId="0" applyNumberFormat="1" applyFont="1" applyFill="1" applyAlignment="1">
      <alignment vertical="top"/>
    </xf>
    <xf numFmtId="0" fontId="18" fillId="2" borderId="0" xfId="0" applyFont="1" applyFill="1" applyAlignment="1">
      <alignment vertical="top"/>
    </xf>
    <xf numFmtId="0" fontId="11" fillId="2" borderId="10" xfId="0" applyFont="1" applyFill="1" applyBorder="1" applyAlignment="1">
      <alignment vertical="center" wrapText="1"/>
    </xf>
    <xf numFmtId="0" fontId="11" fillId="2" borderId="0" xfId="0" applyFont="1" applyFill="1" applyBorder="1" applyAlignment="1">
      <alignment vertical="center" wrapText="1"/>
    </xf>
    <xf numFmtId="0" fontId="6" fillId="2" borderId="22" xfId="0" applyFont="1" applyFill="1" applyBorder="1" applyAlignment="1">
      <alignment vertical="top" wrapText="1"/>
    </xf>
    <xf numFmtId="0" fontId="7" fillId="2" borderId="12" xfId="0" applyFont="1" applyFill="1" applyBorder="1" applyAlignment="1">
      <alignment horizontal="left" vertical="top"/>
    </xf>
    <xf numFmtId="0" fontId="7" fillId="2" borderId="16" xfId="0" applyFont="1" applyFill="1" applyBorder="1" applyAlignment="1">
      <alignment horizontal="left" vertical="top" wrapText="1"/>
    </xf>
    <xf numFmtId="4" fontId="7" fillId="2" borderId="12" xfId="0" applyNumberFormat="1" applyFont="1" applyFill="1" applyBorder="1" applyAlignment="1">
      <alignment horizontal="right" vertical="center"/>
    </xf>
    <xf numFmtId="0" fontId="1" fillId="2" borderId="0" xfId="0" applyFont="1" applyFill="1" applyBorder="1" applyAlignment="1">
      <alignment vertical="top"/>
    </xf>
    <xf numFmtId="0" fontId="5" fillId="2" borderId="0" xfId="0" applyFont="1" applyFill="1" applyBorder="1" applyAlignment="1">
      <alignment vertical="top"/>
    </xf>
    <xf numFmtId="0" fontId="5" fillId="2" borderId="23" xfId="0" applyFont="1" applyFill="1" applyBorder="1" applyAlignment="1">
      <alignment vertical="top"/>
    </xf>
    <xf numFmtId="4" fontId="14" fillId="2" borderId="13" xfId="0" applyNumberFormat="1" applyFont="1" applyFill="1" applyBorder="1" applyAlignment="1">
      <alignment horizontal="right" vertical="center"/>
    </xf>
    <xf numFmtId="4" fontId="7" fillId="2" borderId="13" xfId="0" applyNumberFormat="1" applyFont="1" applyFill="1" applyBorder="1" applyAlignment="1" applyProtection="1">
      <alignment horizontal="right" vertical="center"/>
      <protection/>
    </xf>
    <xf numFmtId="0" fontId="7" fillId="2" borderId="11" xfId="0" applyFont="1" applyFill="1" applyBorder="1" applyAlignment="1">
      <alignment horizontal="left" vertical="top" wrapText="1"/>
    </xf>
    <xf numFmtId="0" fontId="7" fillId="2" borderId="24" xfId="0" applyFont="1" applyFill="1" applyBorder="1" applyAlignment="1">
      <alignment horizontal="left" vertical="top" wrapText="1"/>
    </xf>
    <xf numFmtId="0" fontId="6" fillId="2" borderId="15" xfId="0" applyFont="1" applyFill="1" applyBorder="1" applyAlignment="1">
      <alignment horizontal="left" vertical="top" wrapText="1"/>
    </xf>
    <xf numFmtId="0" fontId="14" fillId="2" borderId="15" xfId="0" applyFont="1" applyFill="1" applyBorder="1" applyAlignment="1">
      <alignment vertical="top" wrapText="1"/>
    </xf>
    <xf numFmtId="0" fontId="1" fillId="2" borderId="0" xfId="0" applyFont="1" applyFill="1" applyBorder="1" applyAlignment="1">
      <alignment vertical="top" wrapText="1"/>
    </xf>
    <xf numFmtId="0" fontId="13" fillId="2" borderId="0" xfId="0" applyFont="1" applyFill="1" applyAlignment="1">
      <alignment horizontal="center" vertical="top" wrapText="1"/>
    </xf>
    <xf numFmtId="0" fontId="19" fillId="0" borderId="14" xfId="0" applyFont="1" applyFill="1" applyBorder="1" applyAlignment="1">
      <alignment horizontal="center" vertical="top"/>
    </xf>
    <xf numFmtId="0" fontId="19" fillId="0" borderId="13" xfId="0" applyFont="1" applyFill="1" applyBorder="1" applyAlignment="1">
      <alignment horizontal="center" vertical="top"/>
    </xf>
    <xf numFmtId="0" fontId="19" fillId="0" borderId="15" xfId="0" applyFont="1" applyFill="1" applyBorder="1" applyAlignment="1">
      <alignment horizontal="center" vertical="top"/>
    </xf>
    <xf numFmtId="0" fontId="16" fillId="0" borderId="14" xfId="0" applyFont="1" applyFill="1" applyBorder="1" applyAlignment="1">
      <alignment horizontal="center" vertical="top"/>
    </xf>
    <xf numFmtId="0" fontId="16" fillId="0" borderId="13" xfId="0" applyFont="1" applyFill="1" applyBorder="1" applyAlignment="1">
      <alignment horizontal="center" vertical="top"/>
    </xf>
    <xf numFmtId="0" fontId="16" fillId="0" borderId="15" xfId="0"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C124"/>
  <sheetViews>
    <sheetView tabSelected="1" view="pageBreakPreview" zoomScale="40" zoomScaleNormal="75" zoomScaleSheetLayoutView="40" zoomScalePageLayoutView="0" workbookViewId="0" topLeftCell="A1">
      <selection activeCell="N18" sqref="N18"/>
    </sheetView>
  </sheetViews>
  <sheetFormatPr defaultColWidth="9.00390625" defaultRowHeight="12.75"/>
  <cols>
    <col min="1" max="1" width="12.875" style="125" customWidth="1"/>
    <col min="2" max="2" width="106.875" style="97" customWidth="1"/>
    <col min="3" max="3" width="18.875" style="95" customWidth="1"/>
    <col min="4" max="4" width="20.00390625" style="95" customWidth="1"/>
    <col min="5" max="5" width="18.00390625" style="95" customWidth="1"/>
    <col min="6" max="6" width="18.375" style="95" customWidth="1"/>
    <col min="7" max="7" width="20.75390625" style="95" customWidth="1"/>
    <col min="8" max="8" width="5.375" style="96" customWidth="1"/>
    <col min="9" max="9" width="18.25390625" style="96" bestFit="1" customWidth="1"/>
    <col min="10" max="16384" width="9.125" style="96" customWidth="1"/>
  </cols>
  <sheetData>
    <row r="1" spans="1:4" ht="26.25" customHeight="1">
      <c r="A1" s="91"/>
      <c r="B1" s="92"/>
      <c r="C1" s="93"/>
      <c r="D1" s="94" t="s">
        <v>224</v>
      </c>
    </row>
    <row r="2" spans="1:4" ht="26.25" customHeight="1">
      <c r="A2" s="91"/>
      <c r="B2" s="92"/>
      <c r="C2" s="93"/>
      <c r="D2" s="94" t="s">
        <v>204</v>
      </c>
    </row>
    <row r="3" spans="1:4" ht="26.25" customHeight="1">
      <c r="A3" s="91"/>
      <c r="B3" s="92"/>
      <c r="C3" s="93"/>
      <c r="D3" s="94" t="s">
        <v>234</v>
      </c>
    </row>
    <row r="4" spans="1:4" ht="26.25" customHeight="1">
      <c r="A4" s="91"/>
      <c r="B4" s="92"/>
      <c r="C4" s="93"/>
      <c r="D4" s="94" t="s">
        <v>154</v>
      </c>
    </row>
    <row r="5" spans="1:4" ht="26.25" customHeight="1">
      <c r="A5" s="91"/>
      <c r="B5" s="92"/>
      <c r="C5" s="93"/>
      <c r="D5" s="94" t="s">
        <v>225</v>
      </c>
    </row>
    <row r="6" spans="1:5" ht="3.75" customHeight="1">
      <c r="A6" s="91"/>
      <c r="B6" s="92"/>
      <c r="C6" s="93"/>
      <c r="D6" s="93"/>
      <c r="E6" s="94"/>
    </row>
    <row r="7" spans="1:5" ht="21.75" customHeight="1">
      <c r="A7" s="91"/>
      <c r="B7" s="159" t="s">
        <v>135</v>
      </c>
      <c r="C7" s="159"/>
      <c r="D7" s="159"/>
      <c r="E7" s="93"/>
    </row>
    <row r="8" spans="1:5" ht="22.5" customHeight="1">
      <c r="A8" s="91"/>
      <c r="B8" s="159" t="s">
        <v>136</v>
      </c>
      <c r="C8" s="159"/>
      <c r="D8" s="159"/>
      <c r="E8" s="93"/>
    </row>
    <row r="9" spans="1:5" ht="22.5" customHeight="1">
      <c r="A9" s="91"/>
      <c r="B9" s="159" t="s">
        <v>226</v>
      </c>
      <c r="C9" s="159"/>
      <c r="D9" s="159"/>
      <c r="E9" s="93"/>
    </row>
    <row r="10" spans="1:7" ht="17.25" customHeight="1">
      <c r="A10" s="91"/>
      <c r="G10" s="95" t="s">
        <v>137</v>
      </c>
    </row>
    <row r="11" spans="1:7" s="100" customFormat="1" ht="81" customHeight="1">
      <c r="A11" s="98" t="s">
        <v>138</v>
      </c>
      <c r="B11" s="99" t="s">
        <v>139</v>
      </c>
      <c r="C11" s="98" t="s">
        <v>216</v>
      </c>
      <c r="D11" s="98" t="s">
        <v>227</v>
      </c>
      <c r="E11" s="98" t="s">
        <v>171</v>
      </c>
      <c r="F11" s="98" t="s">
        <v>217</v>
      </c>
      <c r="G11" s="98" t="s">
        <v>233</v>
      </c>
    </row>
    <row r="12" spans="1:7" s="95" customFormat="1" ht="16.5" customHeight="1">
      <c r="A12" s="101">
        <v>1</v>
      </c>
      <c r="B12" s="102">
        <v>2</v>
      </c>
      <c r="C12" s="101">
        <v>3</v>
      </c>
      <c r="D12" s="103">
        <v>4</v>
      </c>
      <c r="E12" s="101">
        <v>5</v>
      </c>
      <c r="F12" s="101">
        <v>6</v>
      </c>
      <c r="G12" s="101">
        <v>7</v>
      </c>
    </row>
    <row r="13" spans="1:7" s="109" customFormat="1" ht="20.25">
      <c r="A13" s="104"/>
      <c r="B13" s="105" t="s">
        <v>140</v>
      </c>
      <c r="C13" s="106"/>
      <c r="D13" s="106"/>
      <c r="E13" s="106"/>
      <c r="F13" s="107"/>
      <c r="G13" s="108"/>
    </row>
    <row r="14" spans="1:8" s="116" customFormat="1" ht="18" customHeight="1">
      <c r="A14" s="110"/>
      <c r="B14" s="111" t="s">
        <v>0</v>
      </c>
      <c r="C14" s="112"/>
      <c r="D14" s="112"/>
      <c r="E14" s="112"/>
      <c r="F14" s="113"/>
      <c r="G14" s="114"/>
      <c r="H14" s="115"/>
    </row>
    <row r="15" spans="1:8" s="121" customFormat="1" ht="18.75">
      <c r="A15" s="117">
        <v>10000000</v>
      </c>
      <c r="B15" s="118" t="s">
        <v>161</v>
      </c>
      <c r="C15" s="119">
        <f>SUM(C16,)</f>
        <v>63716000</v>
      </c>
      <c r="D15" s="119">
        <f>SUM(D16,)</f>
        <v>28302000</v>
      </c>
      <c r="E15" s="119">
        <f>SUM(E16,)</f>
        <v>34969063.82</v>
      </c>
      <c r="F15" s="120">
        <f>IF(C15=0,"",E15/C15*100)</f>
        <v>54.88270421872057</v>
      </c>
      <c r="G15" s="120">
        <f>IF(D15=0,"",E15/D15*100)</f>
        <v>123.55686460320825</v>
      </c>
      <c r="H15" s="96"/>
    </row>
    <row r="16" spans="1:8" s="121" customFormat="1" ht="18.75">
      <c r="A16" s="122">
        <v>11000000</v>
      </c>
      <c r="B16" s="123" t="s">
        <v>162</v>
      </c>
      <c r="C16" s="124">
        <f>SUM(C17,C22)</f>
        <v>63716000</v>
      </c>
      <c r="D16" s="124">
        <f>SUM(D17,D22)</f>
        <v>28302000</v>
      </c>
      <c r="E16" s="124">
        <f>SUM(E17,E22)</f>
        <v>34969063.82</v>
      </c>
      <c r="F16" s="120">
        <f aca="true" t="shared" si="0" ref="F16:F65">IF(C16=0,"",E16/C16*100)</f>
        <v>54.88270421872057</v>
      </c>
      <c r="G16" s="120">
        <f aca="true" t="shared" si="1" ref="G16:G65">IF(D16=0,"",E16/D16*100)</f>
        <v>123.55686460320825</v>
      </c>
      <c r="H16" s="96"/>
    </row>
    <row r="17" spans="1:8" s="121" customFormat="1" ht="18.75">
      <c r="A17" s="125">
        <v>11010000</v>
      </c>
      <c r="B17" s="126" t="s">
        <v>207</v>
      </c>
      <c r="C17" s="124">
        <f>SUM(C18:C21)</f>
        <v>63706000</v>
      </c>
      <c r="D17" s="124">
        <f>SUM(D18:D21)</f>
        <v>28300000</v>
      </c>
      <c r="E17" s="124">
        <f>SUM(E18:E21)</f>
        <v>34954930.96</v>
      </c>
      <c r="F17" s="120">
        <f t="shared" si="0"/>
        <v>54.86913471258595</v>
      </c>
      <c r="G17" s="120">
        <f t="shared" si="1"/>
        <v>123.5156571024735</v>
      </c>
      <c r="H17" s="96"/>
    </row>
    <row r="18" spans="1:8" s="121" customFormat="1" ht="31.5">
      <c r="A18" s="125">
        <v>11010100</v>
      </c>
      <c r="B18" s="127" t="s">
        <v>163</v>
      </c>
      <c r="C18" s="124">
        <v>31649000</v>
      </c>
      <c r="D18" s="124">
        <v>13900000</v>
      </c>
      <c r="E18" s="124">
        <v>17667001.53</v>
      </c>
      <c r="F18" s="120">
        <f t="shared" si="0"/>
        <v>55.82167376536383</v>
      </c>
      <c r="G18" s="120">
        <f t="shared" si="1"/>
        <v>127.10073043165468</v>
      </c>
      <c r="H18" s="96"/>
    </row>
    <row r="19" spans="1:7" ht="47.25">
      <c r="A19" s="125">
        <v>11010200</v>
      </c>
      <c r="B19" s="127" t="s">
        <v>164</v>
      </c>
      <c r="C19" s="124">
        <v>28854000</v>
      </c>
      <c r="D19" s="124">
        <v>13900000</v>
      </c>
      <c r="E19" s="124">
        <v>15972983.33</v>
      </c>
      <c r="F19" s="120">
        <f t="shared" si="0"/>
        <v>55.35795151452139</v>
      </c>
      <c r="G19" s="120">
        <f t="shared" si="1"/>
        <v>114.91354913669065</v>
      </c>
    </row>
    <row r="20" spans="1:7" ht="31.5">
      <c r="A20" s="125">
        <v>11010400</v>
      </c>
      <c r="B20" s="127" t="s">
        <v>165</v>
      </c>
      <c r="C20" s="124">
        <v>2885000</v>
      </c>
      <c r="D20" s="124">
        <v>400000</v>
      </c>
      <c r="E20" s="124">
        <v>1109560.42</v>
      </c>
      <c r="F20" s="120">
        <f t="shared" si="0"/>
        <v>38.459633275563256</v>
      </c>
      <c r="G20" s="128" t="s">
        <v>203</v>
      </c>
    </row>
    <row r="21" spans="1:7" ht="31.5">
      <c r="A21" s="125">
        <v>11010500</v>
      </c>
      <c r="B21" s="127" t="s">
        <v>166</v>
      </c>
      <c r="C21" s="124">
        <v>318000</v>
      </c>
      <c r="D21" s="124">
        <v>100000</v>
      </c>
      <c r="E21" s="124">
        <v>205385.68</v>
      </c>
      <c r="F21" s="120">
        <f t="shared" si="0"/>
        <v>64.58669182389937</v>
      </c>
      <c r="G21" s="128" t="s">
        <v>203</v>
      </c>
    </row>
    <row r="22" spans="1:7" ht="18.75">
      <c r="A22" s="125">
        <v>11020000</v>
      </c>
      <c r="B22" s="129" t="s">
        <v>184</v>
      </c>
      <c r="C22" s="124">
        <f>SUM(C23)</f>
        <v>10000</v>
      </c>
      <c r="D22" s="124">
        <f>SUM(D23)</f>
        <v>2000</v>
      </c>
      <c r="E22" s="124">
        <f>SUM(E23)</f>
        <v>14132.86</v>
      </c>
      <c r="F22" s="120">
        <f t="shared" si="0"/>
        <v>141.3286</v>
      </c>
      <c r="G22" s="128" t="s">
        <v>203</v>
      </c>
    </row>
    <row r="23" spans="1:7" ht="18.75">
      <c r="A23" s="125">
        <v>11020200</v>
      </c>
      <c r="B23" s="130" t="s">
        <v>155</v>
      </c>
      <c r="C23" s="124">
        <v>10000</v>
      </c>
      <c r="D23" s="124">
        <v>2000</v>
      </c>
      <c r="E23" s="124">
        <v>14132.86</v>
      </c>
      <c r="F23" s="120">
        <f t="shared" si="0"/>
        <v>141.3286</v>
      </c>
      <c r="G23" s="128" t="s">
        <v>203</v>
      </c>
    </row>
    <row r="24" spans="1:8" s="121" customFormat="1" ht="18.75">
      <c r="A24" s="122">
        <v>20000000</v>
      </c>
      <c r="B24" s="131" t="s">
        <v>141</v>
      </c>
      <c r="C24" s="132">
        <f>SUM(C25,C34,C32,C28)</f>
        <v>107000</v>
      </c>
      <c r="D24" s="132">
        <f>SUM(D25,D34,D32,D28)</f>
        <v>51000</v>
      </c>
      <c r="E24" s="132">
        <f>SUM(E25,E34,E32,E28)</f>
        <v>212611.87000000002</v>
      </c>
      <c r="F24" s="120">
        <f t="shared" si="0"/>
        <v>198.70268224299068</v>
      </c>
      <c r="G24" s="128" t="s">
        <v>203</v>
      </c>
      <c r="H24" s="96"/>
    </row>
    <row r="25" spans="1:7" ht="18.75">
      <c r="A25" s="122">
        <v>21000000</v>
      </c>
      <c r="B25" s="133" t="s">
        <v>185</v>
      </c>
      <c r="C25" s="124">
        <f>SUM(C26,)</f>
        <v>7000</v>
      </c>
      <c r="D25" s="124">
        <f>SUM(D26,)</f>
        <v>1000</v>
      </c>
      <c r="E25" s="124">
        <f>SUM(E26,)</f>
        <v>12255</v>
      </c>
      <c r="F25" s="120">
        <f t="shared" si="0"/>
        <v>175.07142857142856</v>
      </c>
      <c r="G25" s="128" t="s">
        <v>203</v>
      </c>
    </row>
    <row r="26" spans="1:7" ht="47.25">
      <c r="A26" s="125">
        <v>21010000</v>
      </c>
      <c r="B26" s="130" t="s">
        <v>156</v>
      </c>
      <c r="C26" s="124">
        <f>SUM(C27)</f>
        <v>7000</v>
      </c>
      <c r="D26" s="124">
        <f>SUM(D27)</f>
        <v>1000</v>
      </c>
      <c r="E26" s="124">
        <f>SUM(E27)</f>
        <v>12255</v>
      </c>
      <c r="F26" s="120">
        <f t="shared" si="0"/>
        <v>175.07142857142856</v>
      </c>
      <c r="G26" s="128" t="s">
        <v>203</v>
      </c>
    </row>
    <row r="27" spans="1:7" ht="31.5">
      <c r="A27" s="125">
        <v>21010300</v>
      </c>
      <c r="B27" s="130" t="s">
        <v>157</v>
      </c>
      <c r="C27" s="124">
        <v>7000</v>
      </c>
      <c r="D27" s="124">
        <v>1000</v>
      </c>
      <c r="E27" s="124">
        <v>12255</v>
      </c>
      <c r="F27" s="120">
        <f t="shared" si="0"/>
        <v>175.07142857142856</v>
      </c>
      <c r="G27" s="128" t="s">
        <v>203</v>
      </c>
    </row>
    <row r="28" spans="1:7" s="121" customFormat="1" ht="15.75" customHeight="1">
      <c r="A28" s="122">
        <v>22010000</v>
      </c>
      <c r="B28" s="123" t="s">
        <v>228</v>
      </c>
      <c r="C28" s="132">
        <f>SUM(C29:C31)</f>
        <v>0</v>
      </c>
      <c r="D28" s="132">
        <f>SUM(D29:D31)</f>
        <v>0</v>
      </c>
      <c r="E28" s="132">
        <f>SUM(E29:E31)</f>
        <v>76802</v>
      </c>
      <c r="F28" s="120">
        <f t="shared" si="0"/>
      </c>
      <c r="G28" s="120">
        <f t="shared" si="1"/>
      </c>
    </row>
    <row r="29" spans="1:7" ht="31.5">
      <c r="A29" s="125">
        <v>22010300</v>
      </c>
      <c r="B29" s="127" t="s">
        <v>229</v>
      </c>
      <c r="C29" s="124">
        <v>0</v>
      </c>
      <c r="D29" s="124">
        <v>0</v>
      </c>
      <c r="E29" s="124">
        <v>2270</v>
      </c>
      <c r="F29" s="120">
        <f t="shared" si="0"/>
      </c>
      <c r="G29" s="120">
        <f t="shared" si="1"/>
      </c>
    </row>
    <row r="30" spans="1:7" ht="15.75" customHeight="1">
      <c r="A30" s="125">
        <v>22012600</v>
      </c>
      <c r="B30" s="127" t="s">
        <v>230</v>
      </c>
      <c r="C30" s="124">
        <v>0</v>
      </c>
      <c r="D30" s="124">
        <v>0</v>
      </c>
      <c r="E30" s="124">
        <v>72292</v>
      </c>
      <c r="F30" s="120">
        <f t="shared" si="0"/>
      </c>
      <c r="G30" s="120">
        <f t="shared" si="1"/>
      </c>
    </row>
    <row r="31" spans="1:7" ht="47.25">
      <c r="A31" s="125">
        <v>22012900</v>
      </c>
      <c r="B31" s="127" t="s">
        <v>231</v>
      </c>
      <c r="C31" s="124">
        <v>0</v>
      </c>
      <c r="D31" s="124">
        <v>0</v>
      </c>
      <c r="E31" s="124">
        <v>2240</v>
      </c>
      <c r="F31" s="120">
        <f t="shared" si="0"/>
      </c>
      <c r="G31" s="120">
        <f t="shared" si="1"/>
      </c>
    </row>
    <row r="32" spans="1:7" ht="34.5" customHeight="1">
      <c r="A32" s="125">
        <v>22130000</v>
      </c>
      <c r="B32" s="134" t="s">
        <v>198</v>
      </c>
      <c r="C32" s="124">
        <v>0</v>
      </c>
      <c r="D32" s="124">
        <v>0</v>
      </c>
      <c r="E32" s="124">
        <v>1350.23</v>
      </c>
      <c r="F32" s="120">
        <f t="shared" si="0"/>
      </c>
      <c r="G32" s="120">
        <f t="shared" si="1"/>
      </c>
    </row>
    <row r="33" spans="1:7" s="121" customFormat="1" ht="21" customHeight="1">
      <c r="A33" s="122">
        <v>24000000</v>
      </c>
      <c r="B33" s="135" t="s">
        <v>167</v>
      </c>
      <c r="C33" s="132">
        <f>SUM(C34)</f>
        <v>100000</v>
      </c>
      <c r="D33" s="132">
        <f>SUM(D34)</f>
        <v>50000</v>
      </c>
      <c r="E33" s="132">
        <f>SUM(E34)</f>
        <v>122204.64</v>
      </c>
      <c r="F33" s="120">
        <f t="shared" si="0"/>
        <v>122.20464</v>
      </c>
      <c r="G33" s="128" t="s">
        <v>203</v>
      </c>
    </row>
    <row r="34" spans="1:8" s="121" customFormat="1" ht="18.75">
      <c r="A34" s="122">
        <v>24060000</v>
      </c>
      <c r="B34" s="131" t="s">
        <v>186</v>
      </c>
      <c r="C34" s="132">
        <f>SUM(C35:C36)</f>
        <v>100000</v>
      </c>
      <c r="D34" s="132">
        <f>SUM(D35:D36)</f>
        <v>50000</v>
      </c>
      <c r="E34" s="132">
        <f>SUM(E35:E36)</f>
        <v>122204.64</v>
      </c>
      <c r="F34" s="120">
        <f t="shared" si="0"/>
        <v>122.20464</v>
      </c>
      <c r="G34" s="128" t="s">
        <v>203</v>
      </c>
      <c r="H34" s="96"/>
    </row>
    <row r="35" spans="1:7" ht="18.75">
      <c r="A35" s="125">
        <v>24060300</v>
      </c>
      <c r="B35" s="136" t="s">
        <v>142</v>
      </c>
      <c r="C35" s="124">
        <v>100000</v>
      </c>
      <c r="D35" s="124">
        <v>50000</v>
      </c>
      <c r="E35" s="124">
        <v>121435.79</v>
      </c>
      <c r="F35" s="120">
        <f t="shared" si="0"/>
        <v>121.43579</v>
      </c>
      <c r="G35" s="128" t="s">
        <v>203</v>
      </c>
    </row>
    <row r="36" spans="1:7" ht="18.75">
      <c r="A36" s="125">
        <v>24060600</v>
      </c>
      <c r="B36" s="136" t="s">
        <v>218</v>
      </c>
      <c r="C36" s="124">
        <v>0</v>
      </c>
      <c r="D36" s="124">
        <v>0</v>
      </c>
      <c r="E36" s="124">
        <v>768.85</v>
      </c>
      <c r="F36" s="120">
        <f t="shared" si="0"/>
      </c>
      <c r="G36" s="120">
        <f t="shared" si="1"/>
      </c>
    </row>
    <row r="37" spans="1:8" s="121" customFormat="1" ht="18.75">
      <c r="A37" s="122">
        <v>30000000</v>
      </c>
      <c r="B37" s="137" t="s">
        <v>143</v>
      </c>
      <c r="C37" s="132">
        <f>SUM(C38)</f>
        <v>1000</v>
      </c>
      <c r="D37" s="132">
        <f aca="true" t="shared" si="2" ref="D37:E39">SUM(D38)</f>
        <v>0</v>
      </c>
      <c r="E37" s="132">
        <f t="shared" si="2"/>
        <v>1747.49</v>
      </c>
      <c r="F37" s="120">
        <f t="shared" si="0"/>
        <v>174.749</v>
      </c>
      <c r="G37" s="120">
        <f t="shared" si="1"/>
      </c>
      <c r="H37" s="96"/>
    </row>
    <row r="38" spans="1:7" ht="18.75">
      <c r="A38" s="117">
        <v>31000000</v>
      </c>
      <c r="B38" s="138" t="s">
        <v>187</v>
      </c>
      <c r="C38" s="124">
        <f>SUM(C39)</f>
        <v>1000</v>
      </c>
      <c r="D38" s="124">
        <f t="shared" si="2"/>
        <v>0</v>
      </c>
      <c r="E38" s="124">
        <f t="shared" si="2"/>
        <v>1747.49</v>
      </c>
      <c r="F38" s="120">
        <f t="shared" si="0"/>
        <v>174.749</v>
      </c>
      <c r="G38" s="120">
        <f t="shared" si="1"/>
      </c>
    </row>
    <row r="39" spans="1:7" ht="47.25">
      <c r="A39" s="125">
        <v>31010000</v>
      </c>
      <c r="B39" s="129" t="s">
        <v>158</v>
      </c>
      <c r="C39" s="124">
        <f>SUM(C40)</f>
        <v>1000</v>
      </c>
      <c r="D39" s="124">
        <f>D40</f>
        <v>0</v>
      </c>
      <c r="E39" s="124">
        <f t="shared" si="2"/>
        <v>1747.49</v>
      </c>
      <c r="F39" s="120">
        <f t="shared" si="0"/>
        <v>174.749</v>
      </c>
      <c r="G39" s="120">
        <f t="shared" si="1"/>
      </c>
    </row>
    <row r="40" spans="1:7" ht="33.75" customHeight="1">
      <c r="A40" s="125">
        <v>31010200</v>
      </c>
      <c r="B40" s="130" t="s">
        <v>159</v>
      </c>
      <c r="C40" s="124">
        <v>1000</v>
      </c>
      <c r="D40" s="124">
        <v>0</v>
      </c>
      <c r="E40" s="124">
        <v>1747.49</v>
      </c>
      <c r="F40" s="120">
        <f t="shared" si="0"/>
        <v>174.749</v>
      </c>
      <c r="G40" s="120">
        <f t="shared" si="1"/>
      </c>
    </row>
    <row r="41" spans="1:8" s="121" customFormat="1" ht="18.75">
      <c r="A41" s="137"/>
      <c r="B41" s="131" t="s">
        <v>144</v>
      </c>
      <c r="C41" s="132">
        <f>C37+C24+C15</f>
        <v>63824000</v>
      </c>
      <c r="D41" s="132">
        <f>D37+D24+D15</f>
        <v>28353000</v>
      </c>
      <c r="E41" s="132">
        <f>E37+E24+E15</f>
        <v>35183423.18</v>
      </c>
      <c r="F41" s="120">
        <f t="shared" si="0"/>
        <v>55.125694378290305</v>
      </c>
      <c r="G41" s="120">
        <f t="shared" si="1"/>
        <v>124.09065418121538</v>
      </c>
      <c r="H41" s="96"/>
    </row>
    <row r="42" spans="1:8" s="121" customFormat="1" ht="18.75">
      <c r="A42" s="122">
        <v>40000000</v>
      </c>
      <c r="B42" s="131" t="s">
        <v>145</v>
      </c>
      <c r="C42" s="132">
        <f>SUM(C43)</f>
        <v>213577681</v>
      </c>
      <c r="D42" s="132">
        <f>SUM(D43)</f>
        <v>110095427.28999999</v>
      </c>
      <c r="E42" s="132">
        <f>SUM(E43)</f>
        <v>102562106.36</v>
      </c>
      <c r="F42" s="120">
        <f t="shared" si="0"/>
        <v>48.020985095348045</v>
      </c>
      <c r="G42" s="120">
        <f t="shared" si="1"/>
        <v>93.15746247102831</v>
      </c>
      <c r="H42" s="96"/>
    </row>
    <row r="43" spans="1:7" ht="18.75">
      <c r="A43" s="122">
        <v>41000000</v>
      </c>
      <c r="B43" s="133" t="s">
        <v>188</v>
      </c>
      <c r="C43" s="124">
        <f>SUM(C44,C47)</f>
        <v>213577681</v>
      </c>
      <c r="D43" s="124">
        <f>SUM(D44,D47)</f>
        <v>110095427.28999999</v>
      </c>
      <c r="E43" s="124">
        <f>SUM(E44,E47)</f>
        <v>102562106.36</v>
      </c>
      <c r="F43" s="120">
        <f t="shared" si="0"/>
        <v>48.020985095348045</v>
      </c>
      <c r="G43" s="120">
        <f t="shared" si="1"/>
        <v>93.15746247102831</v>
      </c>
    </row>
    <row r="44" spans="1:8" s="121" customFormat="1" ht="18.75">
      <c r="A44" s="125">
        <v>41020000</v>
      </c>
      <c r="B44" s="129" t="s">
        <v>189</v>
      </c>
      <c r="C44" s="124">
        <f>C45+C46</f>
        <v>3554881</v>
      </c>
      <c r="D44" s="124">
        <f>D45+D46</f>
        <v>2106281</v>
      </c>
      <c r="E44" s="124">
        <f>E45+E46</f>
        <v>2066281</v>
      </c>
      <c r="F44" s="120">
        <f t="shared" si="0"/>
        <v>58.12518056159968</v>
      </c>
      <c r="G44" s="120">
        <f t="shared" si="1"/>
        <v>98.10091815859327</v>
      </c>
      <c r="H44" s="96"/>
    </row>
    <row r="45" spans="1:8" s="121" customFormat="1" ht="18.75">
      <c r="A45" s="125">
        <v>41020100</v>
      </c>
      <c r="B45" s="130" t="s">
        <v>199</v>
      </c>
      <c r="C45" s="139">
        <v>2258100</v>
      </c>
      <c r="D45" s="139">
        <v>1129200</v>
      </c>
      <c r="E45" s="139">
        <v>1129200</v>
      </c>
      <c r="F45" s="120">
        <f t="shared" si="0"/>
        <v>50.00664275275675</v>
      </c>
      <c r="G45" s="120">
        <f t="shared" si="1"/>
        <v>100</v>
      </c>
      <c r="H45" s="96"/>
    </row>
    <row r="46" spans="1:8" s="121" customFormat="1" ht="18.75">
      <c r="A46" s="125">
        <v>41020900</v>
      </c>
      <c r="B46" s="130" t="s">
        <v>200</v>
      </c>
      <c r="C46" s="139">
        <v>1296781</v>
      </c>
      <c r="D46" s="139">
        <v>977081</v>
      </c>
      <c r="E46" s="139">
        <v>937081</v>
      </c>
      <c r="F46" s="120">
        <f t="shared" si="0"/>
        <v>72.26208588805666</v>
      </c>
      <c r="G46" s="120">
        <f t="shared" si="1"/>
        <v>95.90617359256807</v>
      </c>
      <c r="H46" s="96"/>
    </row>
    <row r="47" spans="1:9" s="142" customFormat="1" ht="19.5">
      <c r="A47" s="125">
        <v>41030000</v>
      </c>
      <c r="B47" s="129" t="s">
        <v>190</v>
      </c>
      <c r="C47" s="124">
        <f>SUM(C48:C55)</f>
        <v>210022800</v>
      </c>
      <c r="D47" s="124">
        <f>SUM(D48:D55)</f>
        <v>107989146.28999999</v>
      </c>
      <c r="E47" s="124">
        <f>SUM(E48:E55)</f>
        <v>100495825.36</v>
      </c>
      <c r="F47" s="120">
        <f t="shared" si="0"/>
        <v>47.849959794841325</v>
      </c>
      <c r="G47" s="120">
        <f t="shared" si="1"/>
        <v>93.0610425330366</v>
      </c>
      <c r="H47" s="140"/>
      <c r="I47" s="141">
        <f>E47-D47</f>
        <v>-7493320.929999992</v>
      </c>
    </row>
    <row r="48" spans="1:9" ht="28.5" customHeight="1">
      <c r="A48" s="125">
        <v>41030600</v>
      </c>
      <c r="B48" s="143" t="s">
        <v>172</v>
      </c>
      <c r="C48" s="139">
        <v>54555000</v>
      </c>
      <c r="D48" s="139">
        <v>25413370.29</v>
      </c>
      <c r="E48" s="139">
        <v>25413370.29</v>
      </c>
      <c r="F48" s="120">
        <f t="shared" si="0"/>
        <v>46.58302683530382</v>
      </c>
      <c r="G48" s="120">
        <f t="shared" si="1"/>
        <v>100</v>
      </c>
      <c r="I48" s="141">
        <f aca="true" t="shared" si="3" ref="I48:I56">E48-D48</f>
        <v>0</v>
      </c>
    </row>
    <row r="49" spans="1:9" ht="38.25">
      <c r="A49" s="125">
        <v>41030800</v>
      </c>
      <c r="B49" s="143" t="s">
        <v>173</v>
      </c>
      <c r="C49" s="139">
        <v>61627700</v>
      </c>
      <c r="D49" s="139">
        <v>31546262</v>
      </c>
      <c r="E49" s="139">
        <v>24455171.38</v>
      </c>
      <c r="F49" s="120">
        <f t="shared" si="0"/>
        <v>39.682109473499736</v>
      </c>
      <c r="G49" s="120">
        <f t="shared" si="1"/>
        <v>77.52161374935642</v>
      </c>
      <c r="I49" s="141">
        <f t="shared" si="3"/>
        <v>-7091090.620000001</v>
      </c>
    </row>
    <row r="50" spans="1:9" ht="31.5" customHeight="1">
      <c r="A50" s="125">
        <v>41031000</v>
      </c>
      <c r="B50" s="143" t="s">
        <v>174</v>
      </c>
      <c r="C50" s="139">
        <v>2724800</v>
      </c>
      <c r="D50" s="139">
        <v>1114330</v>
      </c>
      <c r="E50" s="139">
        <v>1114330</v>
      </c>
      <c r="F50" s="120">
        <f t="shared" si="0"/>
        <v>40.8958455666471</v>
      </c>
      <c r="G50" s="120">
        <f t="shared" si="1"/>
        <v>100</v>
      </c>
      <c r="I50" s="141">
        <f t="shared" si="3"/>
        <v>0</v>
      </c>
    </row>
    <row r="51" spans="1:9" ht="19.5">
      <c r="A51" s="125">
        <v>41033900</v>
      </c>
      <c r="B51" s="143" t="s">
        <v>201</v>
      </c>
      <c r="C51" s="139">
        <v>56692700</v>
      </c>
      <c r="D51" s="139">
        <v>32111700</v>
      </c>
      <c r="E51" s="139">
        <v>32111700</v>
      </c>
      <c r="F51" s="120">
        <f t="shared" si="0"/>
        <v>56.64168402633849</v>
      </c>
      <c r="G51" s="120">
        <f t="shared" si="1"/>
        <v>100</v>
      </c>
      <c r="I51" s="141">
        <f t="shared" si="3"/>
        <v>0</v>
      </c>
    </row>
    <row r="52" spans="1:9" ht="19.5">
      <c r="A52" s="125">
        <v>41034200</v>
      </c>
      <c r="B52" s="144" t="s">
        <v>202</v>
      </c>
      <c r="C52" s="139">
        <v>33022300</v>
      </c>
      <c r="D52" s="139">
        <v>16095200</v>
      </c>
      <c r="E52" s="139">
        <v>16095200</v>
      </c>
      <c r="F52" s="120">
        <f t="shared" si="0"/>
        <v>48.74039664105771</v>
      </c>
      <c r="G52" s="120">
        <f t="shared" si="1"/>
        <v>100</v>
      </c>
      <c r="I52" s="141">
        <f t="shared" si="3"/>
        <v>0</v>
      </c>
    </row>
    <row r="53" spans="1:9" ht="19.5">
      <c r="A53" s="125">
        <v>41035000</v>
      </c>
      <c r="B53" s="145" t="s">
        <v>146</v>
      </c>
      <c r="C53" s="139">
        <v>387800</v>
      </c>
      <c r="D53" s="139">
        <v>804950</v>
      </c>
      <c r="E53" s="139">
        <v>405125</v>
      </c>
      <c r="F53" s="120">
        <f t="shared" si="0"/>
        <v>104.46750902527076</v>
      </c>
      <c r="G53" s="120">
        <f t="shared" si="1"/>
        <v>50.32921299459594</v>
      </c>
      <c r="I53" s="141">
        <f t="shared" si="3"/>
        <v>-399825</v>
      </c>
    </row>
    <row r="54" spans="1:9" ht="31.5">
      <c r="A54" s="125">
        <v>41035300</v>
      </c>
      <c r="B54" s="145" t="s">
        <v>232</v>
      </c>
      <c r="C54" s="139">
        <v>0</v>
      </c>
      <c r="D54" s="139">
        <v>366000</v>
      </c>
      <c r="E54" s="139">
        <v>366000</v>
      </c>
      <c r="F54" s="120">
        <f t="shared" si="0"/>
      </c>
      <c r="G54" s="120">
        <f t="shared" si="1"/>
        <v>100</v>
      </c>
      <c r="I54" s="141">
        <f t="shared" si="3"/>
        <v>0</v>
      </c>
    </row>
    <row r="55" spans="1:9" ht="67.5" customHeight="1">
      <c r="A55" s="125">
        <v>41035800</v>
      </c>
      <c r="B55" s="145" t="s">
        <v>175</v>
      </c>
      <c r="C55" s="139">
        <v>1012500</v>
      </c>
      <c r="D55" s="139">
        <v>537334</v>
      </c>
      <c r="E55" s="139">
        <v>534928.69</v>
      </c>
      <c r="F55" s="120">
        <f t="shared" si="0"/>
        <v>52.832463209876536</v>
      </c>
      <c r="G55" s="120">
        <f t="shared" si="1"/>
        <v>99.55236221791287</v>
      </c>
      <c r="I55" s="141">
        <f t="shared" si="3"/>
        <v>-2405.310000000056</v>
      </c>
    </row>
    <row r="56" spans="1:159" s="151" customFormat="1" ht="20.25" thickBot="1">
      <c r="A56" s="146"/>
      <c r="B56" s="147" t="s">
        <v>147</v>
      </c>
      <c r="C56" s="148">
        <f>SUM(C42,C41)</f>
        <v>277401681</v>
      </c>
      <c r="D56" s="148">
        <f>SUM(D42,D41)</f>
        <v>138448427.29</v>
      </c>
      <c r="E56" s="148">
        <f>SUM(E42,E41)</f>
        <v>137745529.54</v>
      </c>
      <c r="F56" s="120">
        <f t="shared" si="0"/>
        <v>49.65562178406554</v>
      </c>
      <c r="G56" s="120">
        <f t="shared" si="1"/>
        <v>99.49230355031214</v>
      </c>
      <c r="H56" s="149"/>
      <c r="I56" s="141">
        <f t="shared" si="3"/>
        <v>-702897.75</v>
      </c>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row>
    <row r="57" spans="1:8" s="116" customFormat="1" ht="20.25">
      <c r="A57" s="110"/>
      <c r="B57" s="111" t="s">
        <v>1</v>
      </c>
      <c r="C57" s="152"/>
      <c r="D57" s="152"/>
      <c r="E57" s="153"/>
      <c r="F57" s="120">
        <f t="shared" si="0"/>
      </c>
      <c r="G57" s="120">
        <f t="shared" si="1"/>
      </c>
      <c r="H57" s="115"/>
    </row>
    <row r="58" spans="1:13" s="121" customFormat="1" ht="18.75">
      <c r="A58" s="154">
        <v>20000000</v>
      </c>
      <c r="B58" s="155" t="s">
        <v>141</v>
      </c>
      <c r="C58" s="119">
        <f>SUM(C61,C59)</f>
        <v>3611500</v>
      </c>
      <c r="D58" s="119">
        <f>SUM(D61,D59)</f>
        <v>3611500</v>
      </c>
      <c r="E58" s="119">
        <f>SUM(E61,E59)</f>
        <v>2344865.11</v>
      </c>
      <c r="F58" s="120">
        <f t="shared" si="0"/>
        <v>64.9277339055794</v>
      </c>
      <c r="G58" s="120">
        <f t="shared" si="1"/>
        <v>64.9277339055794</v>
      </c>
      <c r="H58" s="149"/>
      <c r="I58" s="150"/>
      <c r="J58" s="150"/>
      <c r="K58" s="150"/>
      <c r="L58" s="150"/>
      <c r="M58" s="150"/>
    </row>
    <row r="59" spans="1:13" s="121" customFormat="1" ht="18.75">
      <c r="A59" s="137">
        <v>21000000</v>
      </c>
      <c r="B59" s="131" t="s">
        <v>206</v>
      </c>
      <c r="C59" s="132">
        <f>SUM(C60)</f>
        <v>0</v>
      </c>
      <c r="D59" s="132">
        <f>SUM(D60)</f>
        <v>0</v>
      </c>
      <c r="E59" s="132">
        <f>SUM(E60)</f>
        <v>935.85</v>
      </c>
      <c r="F59" s="120">
        <f t="shared" si="0"/>
      </c>
      <c r="G59" s="120">
        <f t="shared" si="1"/>
      </c>
      <c r="H59" s="149"/>
      <c r="I59" s="150"/>
      <c r="J59" s="150"/>
      <c r="K59" s="150"/>
      <c r="L59" s="150"/>
      <c r="M59" s="150"/>
    </row>
    <row r="60" spans="1:13" ht="18.75">
      <c r="A60" s="136">
        <v>21110000</v>
      </c>
      <c r="B60" s="156" t="s">
        <v>205</v>
      </c>
      <c r="C60" s="124">
        <v>0</v>
      </c>
      <c r="D60" s="124">
        <v>0</v>
      </c>
      <c r="E60" s="124">
        <v>935.85</v>
      </c>
      <c r="F60" s="120">
        <f t="shared" si="0"/>
      </c>
      <c r="G60" s="120">
        <f t="shared" si="1"/>
      </c>
      <c r="H60" s="149"/>
      <c r="I60" s="149"/>
      <c r="J60" s="149"/>
      <c r="K60" s="149"/>
      <c r="L60" s="149"/>
      <c r="M60" s="149"/>
    </row>
    <row r="61" spans="1:8" s="121" customFormat="1" ht="18.75">
      <c r="A61" s="137">
        <v>25000000</v>
      </c>
      <c r="B61" s="131" t="s">
        <v>148</v>
      </c>
      <c r="C61" s="132">
        <f>SUM(C62:C63)</f>
        <v>3611500</v>
      </c>
      <c r="D61" s="132">
        <f>SUM(D62:D63)</f>
        <v>3611500</v>
      </c>
      <c r="E61" s="132">
        <f>SUM(E62:E63)</f>
        <v>2343929.26</v>
      </c>
      <c r="F61" s="120">
        <f t="shared" si="0"/>
        <v>64.9018208500623</v>
      </c>
      <c r="G61" s="120">
        <f t="shared" si="1"/>
        <v>64.9018208500623</v>
      </c>
      <c r="H61" s="96"/>
    </row>
    <row r="62" spans="1:7" ht="31.5">
      <c r="A62" s="136">
        <v>25010000</v>
      </c>
      <c r="B62" s="157" t="s">
        <v>160</v>
      </c>
      <c r="C62" s="124">
        <v>2392900</v>
      </c>
      <c r="D62" s="124">
        <v>2392900</v>
      </c>
      <c r="E62" s="71">
        <v>1282145.73</v>
      </c>
      <c r="F62" s="120">
        <f t="shared" si="0"/>
        <v>53.58124994776213</v>
      </c>
      <c r="G62" s="120">
        <f t="shared" si="1"/>
        <v>53.58124994776213</v>
      </c>
    </row>
    <row r="63" spans="1:7" ht="18.75">
      <c r="A63" s="136">
        <v>25020000</v>
      </c>
      <c r="B63" s="157" t="s">
        <v>191</v>
      </c>
      <c r="C63" s="124">
        <v>1218600</v>
      </c>
      <c r="D63" s="124">
        <v>1218600</v>
      </c>
      <c r="E63" s="71">
        <v>1061783.53</v>
      </c>
      <c r="F63" s="120">
        <f t="shared" si="0"/>
        <v>87.1314237649762</v>
      </c>
      <c r="G63" s="120">
        <f t="shared" si="1"/>
        <v>87.1314237649762</v>
      </c>
    </row>
    <row r="64" spans="1:8" s="121" customFormat="1" ht="18.75">
      <c r="A64" s="122"/>
      <c r="B64" s="131" t="s">
        <v>149</v>
      </c>
      <c r="C64" s="132">
        <f>C58</f>
        <v>3611500</v>
      </c>
      <c r="D64" s="132">
        <f>D58</f>
        <v>3611500</v>
      </c>
      <c r="E64" s="132">
        <f>E58</f>
        <v>2344865.11</v>
      </c>
      <c r="F64" s="120">
        <f t="shared" si="0"/>
        <v>64.9277339055794</v>
      </c>
      <c r="G64" s="120">
        <f t="shared" si="1"/>
        <v>64.9277339055794</v>
      </c>
      <c r="H64" s="96"/>
    </row>
    <row r="65" spans="1:8" s="121" customFormat="1" ht="18.75">
      <c r="A65" s="122"/>
      <c r="B65" s="137" t="s">
        <v>150</v>
      </c>
      <c r="C65" s="132">
        <f>SUM(C64,C56)</f>
        <v>281013181</v>
      </c>
      <c r="D65" s="132">
        <f>SUM(D64,D56)</f>
        <v>142059927.29</v>
      </c>
      <c r="E65" s="132">
        <f>SUM(E64,E56)</f>
        <v>140090394.65</v>
      </c>
      <c r="F65" s="120">
        <f t="shared" si="0"/>
        <v>49.85189454511744</v>
      </c>
      <c r="G65" s="120">
        <f t="shared" si="1"/>
        <v>98.61359028012214</v>
      </c>
      <c r="H65" s="96"/>
    </row>
    <row r="66" spans="1:2" ht="18.75">
      <c r="A66" s="91"/>
      <c r="B66" s="158"/>
    </row>
    <row r="67" spans="1:2" ht="18.75">
      <c r="A67" s="91"/>
      <c r="B67" s="158"/>
    </row>
    <row r="68" spans="1:2" ht="18.75">
      <c r="A68" s="91"/>
      <c r="B68" s="158"/>
    </row>
    <row r="69" ht="18.75">
      <c r="A69" s="91"/>
    </row>
    <row r="70" ht="18.75">
      <c r="A70" s="91"/>
    </row>
    <row r="71" ht="18.75">
      <c r="A71" s="91"/>
    </row>
    <row r="72" ht="18.75">
      <c r="A72" s="91"/>
    </row>
    <row r="73" ht="18.75">
      <c r="A73" s="91"/>
    </row>
    <row r="74" ht="18.75">
      <c r="A74" s="91"/>
    </row>
    <row r="75" ht="18.75">
      <c r="A75" s="91"/>
    </row>
    <row r="76" ht="18.75">
      <c r="A76" s="91"/>
    </row>
    <row r="77" ht="18.75">
      <c r="A77" s="91"/>
    </row>
    <row r="78" ht="18.75">
      <c r="A78" s="91"/>
    </row>
    <row r="79" ht="18.75">
      <c r="A79" s="91"/>
    </row>
    <row r="80" ht="18.75">
      <c r="A80" s="91"/>
    </row>
    <row r="81" ht="18.75">
      <c r="A81" s="91"/>
    </row>
    <row r="82" ht="18.75">
      <c r="A82" s="91"/>
    </row>
    <row r="83" ht="18.75">
      <c r="A83" s="91"/>
    </row>
    <row r="84" ht="18.75">
      <c r="A84" s="91"/>
    </row>
    <row r="85" ht="18.75">
      <c r="A85" s="91"/>
    </row>
    <row r="86" ht="18.75">
      <c r="A86" s="91"/>
    </row>
    <row r="87" ht="18.75">
      <c r="A87" s="91"/>
    </row>
    <row r="88" ht="18.75">
      <c r="A88" s="91"/>
    </row>
    <row r="89" ht="18.75">
      <c r="A89" s="91"/>
    </row>
    <row r="90" ht="18.75">
      <c r="A90" s="91"/>
    </row>
    <row r="91" ht="18.75">
      <c r="A91" s="91"/>
    </row>
    <row r="92" ht="18.75">
      <c r="A92" s="91"/>
    </row>
    <row r="93" ht="18.75">
      <c r="A93" s="91"/>
    </row>
    <row r="94" ht="18.75">
      <c r="A94" s="91"/>
    </row>
    <row r="95" ht="18.75">
      <c r="A95" s="91"/>
    </row>
    <row r="96" ht="18.75">
      <c r="A96" s="91"/>
    </row>
    <row r="97" ht="18.75">
      <c r="A97" s="91"/>
    </row>
    <row r="98" ht="18.75">
      <c r="A98" s="91"/>
    </row>
    <row r="99" ht="18.75">
      <c r="A99" s="91"/>
    </row>
    <row r="100" ht="18.75">
      <c r="A100" s="91"/>
    </row>
    <row r="101" ht="18.75">
      <c r="A101" s="91"/>
    </row>
    <row r="102" ht="18.75">
      <c r="A102" s="91"/>
    </row>
    <row r="103" ht="18.75">
      <c r="A103" s="91"/>
    </row>
    <row r="104" ht="18.75">
      <c r="A104" s="91"/>
    </row>
    <row r="105" ht="18.75">
      <c r="A105" s="91"/>
    </row>
    <row r="106" ht="18.75">
      <c r="A106" s="91"/>
    </row>
    <row r="107" ht="18.75">
      <c r="A107" s="91"/>
    </row>
    <row r="108" ht="18.75">
      <c r="A108" s="91"/>
    </row>
    <row r="109" ht="18.75">
      <c r="A109" s="91"/>
    </row>
    <row r="110" ht="18.75">
      <c r="A110" s="91"/>
    </row>
    <row r="111" ht="18.75">
      <c r="A111" s="91"/>
    </row>
    <row r="112" ht="18.75">
      <c r="A112" s="91"/>
    </row>
    <row r="113" ht="18.75">
      <c r="A113" s="91"/>
    </row>
    <row r="114" ht="18.75">
      <c r="A114" s="91"/>
    </row>
    <row r="115" ht="18.75">
      <c r="A115" s="91"/>
    </row>
    <row r="116" ht="18.75">
      <c r="A116" s="91"/>
    </row>
    <row r="117" ht="18.75">
      <c r="A117" s="91"/>
    </row>
    <row r="118" ht="18.75">
      <c r="A118" s="91"/>
    </row>
    <row r="119" ht="18.75">
      <c r="A119" s="91"/>
    </row>
    <row r="120" ht="18.75">
      <c r="A120" s="91"/>
    </row>
    <row r="121" ht="18.75">
      <c r="A121" s="91"/>
    </row>
    <row r="122" ht="18.75">
      <c r="A122" s="91"/>
    </row>
    <row r="123" ht="18.75">
      <c r="A123" s="91"/>
    </row>
    <row r="124" ht="18.75">
      <c r="A124" s="91"/>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69"/>
  <sheetViews>
    <sheetView view="pageBreakPreview" zoomScale="25" zoomScaleNormal="50" zoomScaleSheetLayoutView="25" zoomScalePageLayoutView="0" workbookViewId="0" topLeftCell="A1">
      <pane xSplit="1" ySplit="3" topLeftCell="B67" activePane="bottomRight" state="frozen"/>
      <selection pane="topLeft" activeCell="A1" sqref="A1"/>
      <selection pane="topRight" activeCell="B1" sqref="B1"/>
      <selection pane="bottomLeft" activeCell="A4" sqref="A4"/>
      <selection pane="bottomRight" activeCell="A1" sqref="A1:G111"/>
    </sheetView>
  </sheetViews>
  <sheetFormatPr defaultColWidth="9.00390625" defaultRowHeight="12.75"/>
  <cols>
    <col min="1" max="1" width="12.375" style="57" customWidth="1"/>
    <col min="2" max="2" width="172.25390625" style="60" customWidth="1"/>
    <col min="3" max="3" width="19.375" style="35" customWidth="1"/>
    <col min="4" max="4" width="23.875" style="35" customWidth="1"/>
    <col min="5" max="5" width="25.875" style="35" customWidth="1"/>
    <col min="6" max="6" width="24.75390625" style="35" customWidth="1"/>
    <col min="7" max="7" width="21.875" style="35" customWidth="1"/>
    <col min="8" max="8" width="5.25390625" style="3" customWidth="1"/>
    <col min="9" max="9" width="13.25390625" style="34" bestFit="1" customWidth="1"/>
    <col min="10" max="10" width="15.375" style="34" customWidth="1"/>
    <col min="11" max="249" width="9.125" style="34" customWidth="1"/>
    <col min="250" max="16384" width="9.125" style="35" customWidth="1"/>
  </cols>
  <sheetData>
    <row r="1" spans="1:249" s="5" customFormat="1" ht="18.75">
      <c r="A1" s="1">
        <v>1</v>
      </c>
      <c r="B1" s="2">
        <v>2</v>
      </c>
      <c r="C1" s="1">
        <v>3</v>
      </c>
      <c r="D1" s="2">
        <v>4</v>
      </c>
      <c r="E1" s="1">
        <v>5</v>
      </c>
      <c r="F1" s="1">
        <v>6</v>
      </c>
      <c r="G1" s="1">
        <v>7</v>
      </c>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s="8" customFormat="1" ht="30.75" customHeight="1">
      <c r="A2" s="160" t="s">
        <v>2</v>
      </c>
      <c r="B2" s="161"/>
      <c r="C2" s="161"/>
      <c r="D2" s="161"/>
      <c r="E2" s="161"/>
      <c r="F2" s="161"/>
      <c r="G2" s="162"/>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row>
    <row r="3" spans="1:249" s="10" customFormat="1" ht="28.5" customHeight="1">
      <c r="A3" s="163" t="s">
        <v>0</v>
      </c>
      <c r="B3" s="164"/>
      <c r="C3" s="164"/>
      <c r="D3" s="164"/>
      <c r="E3" s="164"/>
      <c r="F3" s="164"/>
      <c r="G3" s="165"/>
      <c r="H3" s="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row>
    <row r="4" spans="1:249" s="14" customFormat="1" ht="27" customHeight="1">
      <c r="A4" s="11" t="s">
        <v>3</v>
      </c>
      <c r="B4" s="12" t="s">
        <v>4</v>
      </c>
      <c r="C4" s="72">
        <v>2175406</v>
      </c>
      <c r="D4" s="45">
        <v>1327867</v>
      </c>
      <c r="E4" s="45">
        <v>851370.1</v>
      </c>
      <c r="F4" s="73">
        <f>SUM(E4/C4*100)</f>
        <v>39.136147459370804</v>
      </c>
      <c r="G4" s="73">
        <f>SUM(E4/D4*100)</f>
        <v>64.11561549462408</v>
      </c>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row>
    <row r="5" spans="1:249" s="14" customFormat="1" ht="22.5" customHeight="1">
      <c r="A5" s="15" t="s">
        <v>5</v>
      </c>
      <c r="B5" s="16" t="s">
        <v>6</v>
      </c>
      <c r="C5" s="17">
        <f>SUM(C6:C14)</f>
        <v>78675774</v>
      </c>
      <c r="D5" s="17">
        <f>SUM(D6:D14)</f>
        <v>46032690</v>
      </c>
      <c r="E5" s="17">
        <f>SUM(E6:E14)</f>
        <v>45463010.879999995</v>
      </c>
      <c r="F5" s="73">
        <f aca="true" t="shared" si="0" ref="F5:F69">SUM(E5/C5*100)</f>
        <v>57.7852731134237</v>
      </c>
      <c r="G5" s="73">
        <f aca="true" t="shared" si="1" ref="G5:G69">SUM(E5/D5*100)</f>
        <v>98.7624466004485</v>
      </c>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row>
    <row r="6" spans="1:249" s="14" customFormat="1" ht="24.75" customHeight="1">
      <c r="A6" s="18" t="s">
        <v>7</v>
      </c>
      <c r="B6" s="19" t="s">
        <v>177</v>
      </c>
      <c r="C6" s="28">
        <v>74731854</v>
      </c>
      <c r="D6" s="20">
        <v>44048379</v>
      </c>
      <c r="E6" s="20">
        <v>43497182.21</v>
      </c>
      <c r="F6" s="74">
        <f t="shared" si="0"/>
        <v>58.20433975851851</v>
      </c>
      <c r="G6" s="74">
        <f t="shared" si="1"/>
        <v>98.74865590400046</v>
      </c>
      <c r="H6" s="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row>
    <row r="7" spans="1:249" s="14" customFormat="1" ht="25.5" customHeight="1">
      <c r="A7" s="18" t="s">
        <v>8</v>
      </c>
      <c r="B7" s="19" t="s">
        <v>178</v>
      </c>
      <c r="C7" s="28">
        <v>1012500</v>
      </c>
      <c r="D7" s="20">
        <v>537334</v>
      </c>
      <c r="E7" s="20">
        <v>534928.69</v>
      </c>
      <c r="F7" s="74">
        <f t="shared" si="0"/>
        <v>52.832463209876536</v>
      </c>
      <c r="G7" s="74">
        <f t="shared" si="1"/>
        <v>99.55236221791287</v>
      </c>
      <c r="H7" s="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row>
    <row r="8" spans="1:249" s="14" customFormat="1" ht="25.5" customHeight="1">
      <c r="A8" s="18" t="s">
        <v>9</v>
      </c>
      <c r="B8" s="19" t="s">
        <v>10</v>
      </c>
      <c r="C8" s="28">
        <v>849207</v>
      </c>
      <c r="D8" s="20">
        <v>463283</v>
      </c>
      <c r="E8" s="20">
        <v>456466.07</v>
      </c>
      <c r="F8" s="74">
        <f t="shared" si="0"/>
        <v>53.75203807787736</v>
      </c>
      <c r="G8" s="74">
        <f t="shared" si="1"/>
        <v>98.52856029683801</v>
      </c>
      <c r="H8" s="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row>
    <row r="9" spans="1:249" s="14" customFormat="1" ht="25.5" customHeight="1">
      <c r="A9" s="18" t="s">
        <v>220</v>
      </c>
      <c r="B9" s="19" t="s">
        <v>221</v>
      </c>
      <c r="C9" s="28"/>
      <c r="D9" s="20">
        <v>33703</v>
      </c>
      <c r="E9" s="20">
        <v>33507.55</v>
      </c>
      <c r="F9" s="74"/>
      <c r="G9" s="74">
        <f t="shared" si="1"/>
        <v>99.42008129840075</v>
      </c>
      <c r="H9" s="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row>
    <row r="10" spans="1:249" s="14" customFormat="1" ht="25.5" customHeight="1">
      <c r="A10" s="18" t="s">
        <v>11</v>
      </c>
      <c r="B10" s="19" t="s">
        <v>179</v>
      </c>
      <c r="C10" s="28">
        <v>827188</v>
      </c>
      <c r="D10" s="20">
        <v>414094</v>
      </c>
      <c r="E10" s="20">
        <v>413940.55</v>
      </c>
      <c r="F10" s="74">
        <f t="shared" si="0"/>
        <v>50.04189495012017</v>
      </c>
      <c r="G10" s="74">
        <f t="shared" si="1"/>
        <v>99.9629431964723</v>
      </c>
      <c r="H10" s="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row>
    <row r="11" spans="1:249" s="14" customFormat="1" ht="25.5" customHeight="1">
      <c r="A11" s="18" t="s">
        <v>12</v>
      </c>
      <c r="B11" s="19" t="s">
        <v>180</v>
      </c>
      <c r="C11" s="28">
        <v>713090</v>
      </c>
      <c r="D11" s="20">
        <v>330177</v>
      </c>
      <c r="E11" s="20">
        <v>321284.46</v>
      </c>
      <c r="F11" s="74">
        <f t="shared" si="0"/>
        <v>45.05524688328262</v>
      </c>
      <c r="G11" s="74">
        <f t="shared" si="1"/>
        <v>97.3067354782435</v>
      </c>
      <c r="H11" s="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row>
    <row r="12" spans="1:249" s="14" customFormat="1" ht="25.5" customHeight="1">
      <c r="A12" s="18" t="s">
        <v>13</v>
      </c>
      <c r="B12" s="19" t="s">
        <v>14</v>
      </c>
      <c r="C12" s="28">
        <v>296255</v>
      </c>
      <c r="D12" s="20">
        <v>133793</v>
      </c>
      <c r="E12" s="20">
        <v>133775.59</v>
      </c>
      <c r="F12" s="74">
        <f t="shared" si="0"/>
        <v>45.155555180503285</v>
      </c>
      <c r="G12" s="74">
        <f t="shared" si="1"/>
        <v>99.98698736107269</v>
      </c>
      <c r="H12" s="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row>
    <row r="13" spans="1:249" s="14" customFormat="1" ht="25.5" customHeight="1">
      <c r="A13" s="18" t="s">
        <v>208</v>
      </c>
      <c r="B13" s="19" t="s">
        <v>209</v>
      </c>
      <c r="C13" s="28">
        <v>216720</v>
      </c>
      <c r="D13" s="20">
        <v>55637</v>
      </c>
      <c r="E13" s="20">
        <v>55635.76</v>
      </c>
      <c r="F13" s="74">
        <f t="shared" si="0"/>
        <v>25.671723883351795</v>
      </c>
      <c r="G13" s="74">
        <f t="shared" si="1"/>
        <v>99.99777126732211</v>
      </c>
      <c r="H13" s="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row>
    <row r="14" spans="1:249" s="14" customFormat="1" ht="30" customHeight="1">
      <c r="A14" s="18" t="s">
        <v>15</v>
      </c>
      <c r="B14" s="19" t="s">
        <v>181</v>
      </c>
      <c r="C14" s="28">
        <v>28960</v>
      </c>
      <c r="D14" s="20">
        <v>16290</v>
      </c>
      <c r="E14" s="20">
        <v>16290</v>
      </c>
      <c r="F14" s="74">
        <f t="shared" si="0"/>
        <v>56.25</v>
      </c>
      <c r="G14" s="74">
        <f t="shared" si="1"/>
        <v>100</v>
      </c>
      <c r="H14" s="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row>
    <row r="15" spans="1:249" s="14" customFormat="1" ht="27.75" customHeight="1">
      <c r="A15" s="15" t="s">
        <v>16</v>
      </c>
      <c r="B15" s="16" t="s">
        <v>17</v>
      </c>
      <c r="C15" s="17">
        <f>SUM(C16:C19)</f>
        <v>47337181</v>
      </c>
      <c r="D15" s="17">
        <f>SUM(D16:D19)</f>
        <v>25050380</v>
      </c>
      <c r="E15" s="17">
        <f>SUM(E16:E19)</f>
        <v>24070375.66</v>
      </c>
      <c r="F15" s="73">
        <f t="shared" si="0"/>
        <v>50.84877289165149</v>
      </c>
      <c r="G15" s="73">
        <f t="shared" si="1"/>
        <v>96.08786637168778</v>
      </c>
      <c r="H15" s="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row>
    <row r="16" spans="1:249" s="14" customFormat="1" ht="24" customHeight="1">
      <c r="A16" s="18" t="s">
        <v>18</v>
      </c>
      <c r="B16" s="21" t="s">
        <v>19</v>
      </c>
      <c r="C16" s="28">
        <v>33135545</v>
      </c>
      <c r="D16" s="20">
        <v>17489569</v>
      </c>
      <c r="E16" s="20">
        <v>16919902.41</v>
      </c>
      <c r="F16" s="74">
        <f t="shared" si="0"/>
        <v>51.0626953925158</v>
      </c>
      <c r="G16" s="74">
        <f t="shared" si="1"/>
        <v>96.7428208779759</v>
      </c>
      <c r="H16" s="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row>
    <row r="17" spans="1:249" s="14" customFormat="1" ht="24" customHeight="1">
      <c r="A17" s="18" t="s">
        <v>176</v>
      </c>
      <c r="B17" s="19" t="s">
        <v>182</v>
      </c>
      <c r="C17" s="28">
        <v>13340536</v>
      </c>
      <c r="D17" s="20">
        <v>6737411</v>
      </c>
      <c r="E17" s="20">
        <v>6681104.39</v>
      </c>
      <c r="F17" s="74">
        <f t="shared" si="0"/>
        <v>50.081229045069854</v>
      </c>
      <c r="G17" s="74">
        <f t="shared" si="1"/>
        <v>99.16426933134997</v>
      </c>
      <c r="H17" s="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row>
    <row r="18" spans="1:249" s="14" customFormat="1" ht="24" customHeight="1">
      <c r="A18" s="18" t="s">
        <v>20</v>
      </c>
      <c r="B18" s="21" t="s">
        <v>21</v>
      </c>
      <c r="C18" s="28">
        <v>65000</v>
      </c>
      <c r="D18" s="20">
        <v>32000</v>
      </c>
      <c r="E18" s="20">
        <v>25533</v>
      </c>
      <c r="F18" s="74">
        <f t="shared" si="0"/>
        <v>39.28153846153846</v>
      </c>
      <c r="G18" s="74">
        <f t="shared" si="1"/>
        <v>79.790625</v>
      </c>
      <c r="H18" s="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row>
    <row r="19" spans="1:249" s="14" customFormat="1" ht="24" customHeight="1">
      <c r="A19" s="18" t="s">
        <v>22</v>
      </c>
      <c r="B19" s="21" t="s">
        <v>23</v>
      </c>
      <c r="C19" s="28">
        <v>796100</v>
      </c>
      <c r="D19" s="20">
        <v>791400</v>
      </c>
      <c r="E19" s="20">
        <v>443835.86</v>
      </c>
      <c r="F19" s="74">
        <f t="shared" si="0"/>
        <v>55.75126994096219</v>
      </c>
      <c r="G19" s="74">
        <f t="shared" si="1"/>
        <v>56.08236795552186</v>
      </c>
      <c r="H19" s="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row>
    <row r="20" spans="1:249" s="14" customFormat="1" ht="27.75" customHeight="1">
      <c r="A20" s="15" t="s">
        <v>24</v>
      </c>
      <c r="B20" s="16" t="s">
        <v>25</v>
      </c>
      <c r="C20" s="17">
        <f>SUM(C21:C54)</f>
        <v>125190200</v>
      </c>
      <c r="D20" s="17">
        <f>SUM(D21:D54)</f>
        <v>61098004.33</v>
      </c>
      <c r="E20" s="17">
        <f>SUM(E21:E54)</f>
        <v>53986176.029999994</v>
      </c>
      <c r="F20" s="73">
        <f t="shared" si="0"/>
        <v>43.123324373633075</v>
      </c>
      <c r="G20" s="73">
        <f t="shared" si="1"/>
        <v>88.35996629024429</v>
      </c>
      <c r="H20" s="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row>
    <row r="21" spans="1:249" s="14" customFormat="1" ht="44.25" customHeight="1">
      <c r="A21" s="18" t="s">
        <v>26</v>
      </c>
      <c r="B21" s="21" t="s">
        <v>27</v>
      </c>
      <c r="C21" s="28">
        <v>9105000</v>
      </c>
      <c r="D21" s="20">
        <v>2472475.75</v>
      </c>
      <c r="E21" s="20">
        <v>1418608.09</v>
      </c>
      <c r="F21" s="74">
        <f t="shared" si="0"/>
        <v>15.580539154310818</v>
      </c>
      <c r="G21" s="74">
        <f t="shared" si="1"/>
        <v>57.37601632695488</v>
      </c>
      <c r="H21" s="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row>
    <row r="22" spans="1:249" s="14" customFormat="1" ht="42" customHeight="1">
      <c r="A22" s="22" t="s">
        <v>28</v>
      </c>
      <c r="B22" s="23" t="s">
        <v>29</v>
      </c>
      <c r="C22" s="28">
        <v>548300</v>
      </c>
      <c r="D22" s="24">
        <v>358492.6</v>
      </c>
      <c r="E22" s="24">
        <v>358492.6</v>
      </c>
      <c r="F22" s="74">
        <f t="shared" si="0"/>
        <v>65.38256428962247</v>
      </c>
      <c r="G22" s="74">
        <v>0</v>
      </c>
      <c r="H22" s="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row>
    <row r="23" spans="1:249" s="26" customFormat="1" ht="189" customHeight="1">
      <c r="A23" s="18" t="s">
        <v>30</v>
      </c>
      <c r="B23" s="27" t="s">
        <v>31</v>
      </c>
      <c r="C23" s="28">
        <v>825000</v>
      </c>
      <c r="D23" s="20">
        <v>390500</v>
      </c>
      <c r="E23" s="20">
        <v>245161.48</v>
      </c>
      <c r="F23" s="74">
        <f t="shared" si="0"/>
        <v>29.716543030303033</v>
      </c>
      <c r="G23" s="74">
        <f t="shared" si="1"/>
        <v>62.78142893725993</v>
      </c>
      <c r="H23" s="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row>
    <row r="24" spans="1:249" s="26" customFormat="1" ht="52.5" customHeight="1">
      <c r="A24" s="29" t="s">
        <v>32</v>
      </c>
      <c r="B24" s="30" t="s">
        <v>33</v>
      </c>
      <c r="C24" s="28">
        <v>2800</v>
      </c>
      <c r="D24" s="20">
        <v>2335.19</v>
      </c>
      <c r="E24" s="20">
        <v>2335.19</v>
      </c>
      <c r="F24" s="74">
        <f t="shared" si="0"/>
        <v>83.39964285714287</v>
      </c>
      <c r="G24" s="74">
        <v>0</v>
      </c>
      <c r="H24" s="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row>
    <row r="25" spans="1:249" s="14" customFormat="1" ht="42" customHeight="1">
      <c r="A25" s="22" t="s">
        <v>34</v>
      </c>
      <c r="B25" s="23" t="s">
        <v>35</v>
      </c>
      <c r="C25" s="28">
        <v>1535000</v>
      </c>
      <c r="D25" s="31">
        <v>404262</v>
      </c>
      <c r="E25" s="31">
        <v>256484.36</v>
      </c>
      <c r="F25" s="74">
        <f t="shared" si="0"/>
        <v>16.709078827361562</v>
      </c>
      <c r="G25" s="74">
        <f t="shared" si="1"/>
        <v>63.445082644423664</v>
      </c>
      <c r="H25" s="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row>
    <row r="26" spans="1:249" s="14" customFormat="1" ht="48.75" customHeight="1">
      <c r="A26" s="18" t="s">
        <v>36</v>
      </c>
      <c r="B26" s="25" t="s">
        <v>37</v>
      </c>
      <c r="C26" s="28">
        <v>403100</v>
      </c>
      <c r="D26" s="24">
        <v>213280.63</v>
      </c>
      <c r="E26" s="24">
        <v>213280.63</v>
      </c>
      <c r="F26" s="74">
        <f t="shared" si="0"/>
        <v>52.910104192508065</v>
      </c>
      <c r="G26" s="74">
        <v>0</v>
      </c>
      <c r="H26" s="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row>
    <row r="27" spans="1:249" s="14" customFormat="1" ht="98.25" customHeight="1">
      <c r="A27" s="18" t="s">
        <v>38</v>
      </c>
      <c r="B27" s="27" t="s">
        <v>39</v>
      </c>
      <c r="C27" s="28">
        <v>1240000</v>
      </c>
      <c r="D27" s="24">
        <v>249589</v>
      </c>
      <c r="E27" s="24">
        <v>43129.36</v>
      </c>
      <c r="F27" s="74">
        <f t="shared" si="0"/>
        <v>3.4781741935483868</v>
      </c>
      <c r="G27" s="74">
        <f t="shared" si="1"/>
        <v>17.280152570826438</v>
      </c>
      <c r="H27" s="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row>
    <row r="28" spans="1:249" s="14" customFormat="1" ht="74.25" customHeight="1">
      <c r="A28" s="18" t="s">
        <v>40</v>
      </c>
      <c r="B28" s="27" t="s">
        <v>41</v>
      </c>
      <c r="C28" s="28">
        <v>61200</v>
      </c>
      <c r="D28" s="20">
        <v>40476.62</v>
      </c>
      <c r="E28" s="20">
        <v>40476.62</v>
      </c>
      <c r="F28" s="74">
        <f t="shared" si="0"/>
        <v>66.13826797385622</v>
      </c>
      <c r="G28" s="74">
        <v>0</v>
      </c>
      <c r="H28" s="3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row>
    <row r="29" spans="1:249" s="14" customFormat="1" ht="36" customHeight="1">
      <c r="A29" s="29" t="s">
        <v>42</v>
      </c>
      <c r="B29" s="33" t="s">
        <v>43</v>
      </c>
      <c r="C29" s="28">
        <v>350000</v>
      </c>
      <c r="D29" s="20">
        <v>175200</v>
      </c>
      <c r="E29" s="20">
        <v>175086.24</v>
      </c>
      <c r="F29" s="74">
        <f t="shared" si="0"/>
        <v>50.02464</v>
      </c>
      <c r="G29" s="74">
        <f t="shared" si="1"/>
        <v>99.93506849315068</v>
      </c>
      <c r="H29" s="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row>
    <row r="30" spans="1:249" s="14" customFormat="1" ht="25.5" customHeight="1">
      <c r="A30" s="29" t="s">
        <v>44</v>
      </c>
      <c r="B30" s="33" t="s">
        <v>45</v>
      </c>
      <c r="C30" s="28">
        <v>995000</v>
      </c>
      <c r="D30" s="31">
        <v>360000</v>
      </c>
      <c r="E30" s="31">
        <v>96564.65</v>
      </c>
      <c r="F30" s="74">
        <f t="shared" si="0"/>
        <v>9.704989949748743</v>
      </c>
      <c r="G30" s="74">
        <f t="shared" si="1"/>
        <v>26.82351388888889</v>
      </c>
      <c r="H30" s="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row>
    <row r="31" spans="1:249" s="14" customFormat="1" ht="25.5" customHeight="1">
      <c r="A31" s="29" t="s">
        <v>46</v>
      </c>
      <c r="B31" s="33" t="s">
        <v>47</v>
      </c>
      <c r="C31" s="28">
        <v>64600</v>
      </c>
      <c r="D31" s="31">
        <v>23771.86</v>
      </c>
      <c r="E31" s="31">
        <v>23771.86</v>
      </c>
      <c r="F31" s="74">
        <f t="shared" si="0"/>
        <v>36.798544891640866</v>
      </c>
      <c r="G31" s="74">
        <v>0</v>
      </c>
      <c r="H31" s="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row>
    <row r="32" spans="1:249" s="14" customFormat="1" ht="33" customHeight="1">
      <c r="A32" s="29" t="s">
        <v>48</v>
      </c>
      <c r="B32" s="30" t="s">
        <v>49</v>
      </c>
      <c r="C32" s="28">
        <v>519000</v>
      </c>
      <c r="D32" s="31">
        <v>193371.24</v>
      </c>
      <c r="E32" s="31">
        <v>193371.24</v>
      </c>
      <c r="F32" s="74">
        <f t="shared" si="0"/>
        <v>37.25842774566474</v>
      </c>
      <c r="G32" s="74">
        <f t="shared" si="1"/>
        <v>100</v>
      </c>
      <c r="H32" s="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row>
    <row r="33" spans="1:249" s="14" customFormat="1" ht="33" customHeight="1">
      <c r="A33" s="29" t="s">
        <v>50</v>
      </c>
      <c r="B33" s="30" t="s">
        <v>51</v>
      </c>
      <c r="C33" s="28">
        <v>305000</v>
      </c>
      <c r="D33" s="31">
        <v>137650.33</v>
      </c>
      <c r="E33" s="31">
        <v>137357.76</v>
      </c>
      <c r="F33" s="74">
        <f t="shared" si="0"/>
        <v>45.03533114754099</v>
      </c>
      <c r="G33" s="74">
        <f t="shared" si="1"/>
        <v>99.78745419644109</v>
      </c>
      <c r="H33" s="3">
        <v>3</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row>
    <row r="34" spans="1:249" s="14" customFormat="1" ht="25.5" customHeight="1">
      <c r="A34" s="29" t="s">
        <v>52</v>
      </c>
      <c r="B34" s="30" t="s">
        <v>53</v>
      </c>
      <c r="C34" s="28">
        <v>23042000</v>
      </c>
      <c r="D34" s="31">
        <v>10676356.84</v>
      </c>
      <c r="E34" s="31">
        <v>10676356.84</v>
      </c>
      <c r="F34" s="74">
        <f t="shared" si="0"/>
        <v>46.334332262824404</v>
      </c>
      <c r="G34" s="74">
        <f t="shared" si="1"/>
        <v>100</v>
      </c>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row>
    <row r="35" spans="1:249" s="14" customFormat="1" ht="25.5" customHeight="1">
      <c r="A35" s="29" t="s">
        <v>54</v>
      </c>
      <c r="B35" s="30" t="s">
        <v>55</v>
      </c>
      <c r="C35" s="28">
        <v>2970000</v>
      </c>
      <c r="D35" s="31">
        <v>1506182.77</v>
      </c>
      <c r="E35" s="31">
        <v>1506182.77</v>
      </c>
      <c r="F35" s="74">
        <f t="shared" si="0"/>
        <v>50.713224579124585</v>
      </c>
      <c r="G35" s="74">
        <f t="shared" si="1"/>
        <v>100</v>
      </c>
      <c r="H35" s="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row>
    <row r="36" spans="1:249" s="14" customFormat="1" ht="25.5" customHeight="1">
      <c r="A36" s="29" t="s">
        <v>56</v>
      </c>
      <c r="B36" s="30" t="s">
        <v>57</v>
      </c>
      <c r="C36" s="28">
        <v>5264000</v>
      </c>
      <c r="D36" s="31">
        <v>2988756.51</v>
      </c>
      <c r="E36" s="31">
        <v>2988723.78</v>
      </c>
      <c r="F36" s="74">
        <f t="shared" si="0"/>
        <v>56.77666755319149</v>
      </c>
      <c r="G36" s="74">
        <f t="shared" si="1"/>
        <v>99.99890489573538</v>
      </c>
      <c r="H36" s="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row>
    <row r="37" spans="1:249" s="14" customFormat="1" ht="25.5" customHeight="1">
      <c r="A37" s="29" t="s">
        <v>58</v>
      </c>
      <c r="B37" s="30" t="s">
        <v>59</v>
      </c>
      <c r="C37" s="28">
        <v>897000</v>
      </c>
      <c r="D37" s="31">
        <v>184789.22</v>
      </c>
      <c r="E37" s="31">
        <v>184789.22</v>
      </c>
      <c r="F37" s="74">
        <f t="shared" si="0"/>
        <v>20.600804905239688</v>
      </c>
      <c r="G37" s="74">
        <f t="shared" si="1"/>
        <v>100</v>
      </c>
      <c r="H37" s="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row>
    <row r="38" spans="1:249" s="14" customFormat="1" ht="25.5" customHeight="1">
      <c r="A38" s="29" t="s">
        <v>60</v>
      </c>
      <c r="B38" s="30" t="s">
        <v>61</v>
      </c>
      <c r="C38" s="28">
        <v>80000</v>
      </c>
      <c r="D38" s="31">
        <v>23501.75</v>
      </c>
      <c r="E38" s="31">
        <v>23501.75</v>
      </c>
      <c r="F38" s="74">
        <f t="shared" si="0"/>
        <v>29.3771875</v>
      </c>
      <c r="G38" s="74">
        <f t="shared" si="1"/>
        <v>100</v>
      </c>
      <c r="H38" s="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row>
    <row r="39" spans="1:249" s="14" customFormat="1" ht="25.5" customHeight="1">
      <c r="A39" s="29" t="s">
        <v>62</v>
      </c>
      <c r="B39" s="30" t="s">
        <v>63</v>
      </c>
      <c r="C39" s="28">
        <v>10573000</v>
      </c>
      <c r="D39" s="31">
        <v>4223183.27</v>
      </c>
      <c r="E39" s="31">
        <v>4223128.28</v>
      </c>
      <c r="F39" s="74">
        <f t="shared" si="0"/>
        <v>39.94257334720515</v>
      </c>
      <c r="G39" s="74">
        <f t="shared" si="1"/>
        <v>99.99869790164236</v>
      </c>
      <c r="H39" s="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row>
    <row r="40" spans="1:249" s="14" customFormat="1" ht="25.5" customHeight="1">
      <c r="A40" s="29" t="s">
        <v>64</v>
      </c>
      <c r="B40" s="30" t="s">
        <v>65</v>
      </c>
      <c r="C40" s="28">
        <v>47927700</v>
      </c>
      <c r="D40" s="31">
        <v>27669435.25</v>
      </c>
      <c r="E40" s="31">
        <v>22395223.44</v>
      </c>
      <c r="F40" s="74">
        <f t="shared" si="0"/>
        <v>46.72709819165118</v>
      </c>
      <c r="G40" s="74">
        <f t="shared" si="1"/>
        <v>80.93849129067425</v>
      </c>
      <c r="H40" s="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row>
    <row r="41" spans="1:249" s="14" customFormat="1" ht="46.5" customHeight="1">
      <c r="A41" s="29" t="s">
        <v>66</v>
      </c>
      <c r="B41" s="30" t="s">
        <v>67</v>
      </c>
      <c r="C41" s="28">
        <v>1644800</v>
      </c>
      <c r="D41" s="31">
        <v>475973.1</v>
      </c>
      <c r="E41" s="31">
        <v>475973.1</v>
      </c>
      <c r="F41" s="74">
        <f t="shared" si="0"/>
        <v>28.938053258754863</v>
      </c>
      <c r="G41" s="74">
        <f t="shared" si="1"/>
        <v>100</v>
      </c>
      <c r="H41" s="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row>
    <row r="42" spans="1:249" s="14" customFormat="1" ht="29.25" customHeight="1">
      <c r="A42" s="29" t="s">
        <v>68</v>
      </c>
      <c r="B42" s="30" t="s">
        <v>69</v>
      </c>
      <c r="C42" s="28">
        <v>250400</v>
      </c>
      <c r="D42" s="31">
        <v>167467.52</v>
      </c>
      <c r="E42" s="31">
        <v>167467.52</v>
      </c>
      <c r="F42" s="74">
        <f t="shared" si="0"/>
        <v>66.88</v>
      </c>
      <c r="G42" s="74">
        <f t="shared" si="1"/>
        <v>100</v>
      </c>
      <c r="H42" s="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row>
    <row r="43" spans="1:249" s="14" customFormat="1" ht="25.5" customHeight="1">
      <c r="A43" s="29" t="s">
        <v>196</v>
      </c>
      <c r="B43" s="30" t="s">
        <v>197</v>
      </c>
      <c r="C43" s="28">
        <v>1965000</v>
      </c>
      <c r="D43" s="31">
        <v>888189.01</v>
      </c>
      <c r="E43" s="31">
        <v>888189.01</v>
      </c>
      <c r="F43" s="74">
        <f t="shared" si="0"/>
        <v>45.20045852417303</v>
      </c>
      <c r="G43" s="74">
        <f t="shared" si="1"/>
        <v>100</v>
      </c>
      <c r="H43" s="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row>
    <row r="44" spans="1:249" s="14" customFormat="1" ht="25.5" customHeight="1">
      <c r="A44" s="29" t="s">
        <v>70</v>
      </c>
      <c r="B44" s="30" t="s">
        <v>71</v>
      </c>
      <c r="C44" s="28">
        <v>37800</v>
      </c>
      <c r="D44" s="31">
        <v>10750</v>
      </c>
      <c r="E44" s="31">
        <v>10425</v>
      </c>
      <c r="F44" s="74">
        <f t="shared" si="0"/>
        <v>27.579365079365083</v>
      </c>
      <c r="G44" s="74">
        <f t="shared" si="1"/>
        <v>96.97674418604652</v>
      </c>
      <c r="H44" s="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row>
    <row r="45" spans="1:249" s="14" customFormat="1" ht="25.5" customHeight="1">
      <c r="A45" s="29" t="s">
        <v>72</v>
      </c>
      <c r="B45" s="30" t="s">
        <v>73</v>
      </c>
      <c r="C45" s="28">
        <v>43500</v>
      </c>
      <c r="D45" s="31">
        <v>13750</v>
      </c>
      <c r="E45" s="31">
        <v>8200</v>
      </c>
      <c r="F45" s="74">
        <f t="shared" si="0"/>
        <v>18.850574712643677</v>
      </c>
      <c r="G45" s="74">
        <v>0</v>
      </c>
      <c r="H45" s="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row>
    <row r="46" spans="1:249" s="14" customFormat="1" ht="25.5" customHeight="1">
      <c r="A46" s="29" t="s">
        <v>74</v>
      </c>
      <c r="B46" s="30" t="s">
        <v>75</v>
      </c>
      <c r="C46" s="28">
        <v>401800</v>
      </c>
      <c r="D46" s="31">
        <v>223367.71</v>
      </c>
      <c r="E46" s="31">
        <v>216034.08</v>
      </c>
      <c r="F46" s="74">
        <f t="shared" si="0"/>
        <v>53.766570433051264</v>
      </c>
      <c r="G46" s="74">
        <f t="shared" si="1"/>
        <v>96.71679044388287</v>
      </c>
      <c r="H46" s="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row>
    <row r="47" spans="1:249" s="14" customFormat="1" ht="25.5" customHeight="1">
      <c r="A47" s="29" t="s">
        <v>76</v>
      </c>
      <c r="B47" s="30" t="s">
        <v>77</v>
      </c>
      <c r="C47" s="28">
        <v>2700</v>
      </c>
      <c r="D47" s="31">
        <v>0</v>
      </c>
      <c r="E47" s="31">
        <v>0</v>
      </c>
      <c r="F47" s="74">
        <f t="shared" si="0"/>
        <v>0</v>
      </c>
      <c r="G47" s="74">
        <v>0</v>
      </c>
      <c r="H47" s="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row>
    <row r="48" spans="1:249" s="14" customFormat="1" ht="25.5" customHeight="1">
      <c r="A48" s="29" t="s">
        <v>78</v>
      </c>
      <c r="B48" s="30" t="s">
        <v>79</v>
      </c>
      <c r="C48" s="28">
        <v>6000</v>
      </c>
      <c r="D48" s="31">
        <v>5760</v>
      </c>
      <c r="E48" s="31">
        <v>5500</v>
      </c>
      <c r="F48" s="74">
        <f t="shared" si="0"/>
        <v>91.66666666666666</v>
      </c>
      <c r="G48" s="74">
        <f t="shared" si="1"/>
        <v>95.48611111111111</v>
      </c>
      <c r="H48" s="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row>
    <row r="49" spans="1:249" s="14" customFormat="1" ht="25.5" customHeight="1">
      <c r="A49" s="29" t="s">
        <v>80</v>
      </c>
      <c r="B49" s="30" t="s">
        <v>81</v>
      </c>
      <c r="C49" s="28">
        <v>1900</v>
      </c>
      <c r="D49" s="31">
        <v>1900</v>
      </c>
      <c r="E49" s="31">
        <v>0</v>
      </c>
      <c r="F49" s="74">
        <f t="shared" si="0"/>
        <v>0</v>
      </c>
      <c r="G49" s="74">
        <f t="shared" si="1"/>
        <v>0</v>
      </c>
      <c r="H49" s="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row>
    <row r="50" spans="1:249" s="14" customFormat="1" ht="25.5" customHeight="1">
      <c r="A50" s="29" t="s">
        <v>82</v>
      </c>
      <c r="B50" s="30" t="s">
        <v>83</v>
      </c>
      <c r="C50" s="28">
        <v>5000</v>
      </c>
      <c r="D50" s="31">
        <v>5000</v>
      </c>
      <c r="E50" s="31">
        <v>125</v>
      </c>
      <c r="F50" s="74">
        <f t="shared" si="0"/>
        <v>2.5</v>
      </c>
      <c r="G50" s="74">
        <f t="shared" si="1"/>
        <v>2.5</v>
      </c>
      <c r="H50" s="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row>
    <row r="51" spans="1:249" s="14" customFormat="1" ht="25.5" customHeight="1">
      <c r="A51" s="29" t="s">
        <v>84</v>
      </c>
      <c r="B51" s="30" t="s">
        <v>85</v>
      </c>
      <c r="C51" s="28">
        <v>4668500</v>
      </c>
      <c r="D51" s="31">
        <v>2236811.32</v>
      </c>
      <c r="E51" s="31">
        <v>2236811.32</v>
      </c>
      <c r="F51" s="74">
        <f t="shared" si="0"/>
        <v>47.91284823819213</v>
      </c>
      <c r="G51" s="74">
        <f t="shared" si="1"/>
        <v>100</v>
      </c>
      <c r="H51" s="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row>
    <row r="52" spans="1:249" s="14" customFormat="1" ht="42" customHeight="1">
      <c r="A52" s="29" t="s">
        <v>152</v>
      </c>
      <c r="B52" s="30" t="s">
        <v>153</v>
      </c>
      <c r="C52" s="28">
        <v>402100</v>
      </c>
      <c r="D52" s="31">
        <v>127823.01</v>
      </c>
      <c r="E52" s="31">
        <v>127823.01</v>
      </c>
      <c r="F52" s="74">
        <f t="shared" si="0"/>
        <v>31.788860979855755</v>
      </c>
      <c r="G52" s="74">
        <f t="shared" si="1"/>
        <v>100</v>
      </c>
      <c r="H52" s="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row>
    <row r="53" spans="1:249" s="14" customFormat="1" ht="46.5" customHeight="1">
      <c r="A53" s="29" t="s">
        <v>86</v>
      </c>
      <c r="B53" s="30" t="s">
        <v>87</v>
      </c>
      <c r="C53" s="28">
        <v>113000</v>
      </c>
      <c r="D53" s="31">
        <v>56212.48</v>
      </c>
      <c r="E53" s="31">
        <v>56212.48</v>
      </c>
      <c r="F53" s="74">
        <f t="shared" si="0"/>
        <v>49.745557522123896</v>
      </c>
      <c r="G53" s="74">
        <f t="shared" si="1"/>
        <v>100</v>
      </c>
      <c r="H53" s="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row>
    <row r="54" spans="1:249" s="14" customFormat="1" ht="26.25" customHeight="1">
      <c r="A54" s="18" t="s">
        <v>88</v>
      </c>
      <c r="B54" s="25" t="s">
        <v>89</v>
      </c>
      <c r="C54" s="28">
        <v>8940000</v>
      </c>
      <c r="D54" s="31">
        <v>4591389.35</v>
      </c>
      <c r="E54" s="31">
        <v>4591389.35</v>
      </c>
      <c r="F54" s="73">
        <f t="shared" si="0"/>
        <v>51.35782270693512</v>
      </c>
      <c r="G54" s="73">
        <f t="shared" si="1"/>
        <v>100</v>
      </c>
      <c r="H54" s="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row>
    <row r="55" spans="1:249" s="14" customFormat="1" ht="26.25" customHeight="1">
      <c r="A55" s="15" t="s">
        <v>90</v>
      </c>
      <c r="B55" s="16" t="s">
        <v>91</v>
      </c>
      <c r="C55" s="17">
        <f>C56</f>
        <v>25000</v>
      </c>
      <c r="D55" s="17">
        <f>D56</f>
        <v>25000</v>
      </c>
      <c r="E55" s="17">
        <f>E56</f>
        <v>25000</v>
      </c>
      <c r="F55" s="73">
        <f t="shared" si="0"/>
        <v>100</v>
      </c>
      <c r="G55" s="73">
        <f t="shared" si="1"/>
        <v>100</v>
      </c>
      <c r="H55" s="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row>
    <row r="56" spans="1:7" ht="26.25" customHeight="1">
      <c r="A56" s="18" t="s">
        <v>92</v>
      </c>
      <c r="B56" s="21" t="s">
        <v>93</v>
      </c>
      <c r="C56" s="75">
        <v>25000</v>
      </c>
      <c r="D56" s="20">
        <v>25000</v>
      </c>
      <c r="E56" s="20">
        <v>25000</v>
      </c>
      <c r="F56" s="74">
        <f t="shared" si="0"/>
        <v>100</v>
      </c>
      <c r="G56" s="74">
        <f t="shared" si="1"/>
        <v>100</v>
      </c>
    </row>
    <row r="57" spans="1:7" ht="29.25" customHeight="1">
      <c r="A57" s="36">
        <v>110000</v>
      </c>
      <c r="B57" s="16" t="s">
        <v>94</v>
      </c>
      <c r="C57" s="17">
        <f>SUM(C58:C63)</f>
        <v>7326543</v>
      </c>
      <c r="D57" s="17">
        <f>SUM(D58:D63)</f>
        <v>3118400</v>
      </c>
      <c r="E57" s="17">
        <f>SUM(E58:E63)</f>
        <v>3099835.9</v>
      </c>
      <c r="F57" s="73">
        <f t="shared" si="0"/>
        <v>42.309666373349614</v>
      </c>
      <c r="G57" s="73">
        <f t="shared" si="1"/>
        <v>99.40469150846589</v>
      </c>
    </row>
    <row r="58" spans="1:249" s="14" customFormat="1" ht="26.25" customHeight="1">
      <c r="A58" s="37">
        <v>110103</v>
      </c>
      <c r="B58" s="21" t="s">
        <v>95</v>
      </c>
      <c r="C58" s="28">
        <v>30000</v>
      </c>
      <c r="D58" s="20">
        <v>17377</v>
      </c>
      <c r="E58" s="20">
        <v>15251.8</v>
      </c>
      <c r="F58" s="74">
        <f t="shared" si="0"/>
        <v>50.839333333333336</v>
      </c>
      <c r="G58" s="74">
        <f t="shared" si="1"/>
        <v>87.77004085860621</v>
      </c>
      <c r="H58" s="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row>
    <row r="59" spans="1:249" s="14" customFormat="1" ht="26.25" customHeight="1">
      <c r="A59" s="37">
        <v>110201</v>
      </c>
      <c r="B59" s="21" t="s">
        <v>96</v>
      </c>
      <c r="C59" s="28">
        <v>3656000</v>
      </c>
      <c r="D59" s="20">
        <v>1316430</v>
      </c>
      <c r="E59" s="20">
        <v>1313014.16</v>
      </c>
      <c r="F59" s="74">
        <f t="shared" si="0"/>
        <v>35.91395404814004</v>
      </c>
      <c r="G59" s="74">
        <f t="shared" si="1"/>
        <v>99.74052247365982</v>
      </c>
      <c r="H59" s="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row>
    <row r="60" spans="1:249" s="14" customFormat="1" ht="26.25" customHeight="1">
      <c r="A60" s="37">
        <v>110202</v>
      </c>
      <c r="B60" s="21" t="s">
        <v>97</v>
      </c>
      <c r="C60" s="28">
        <v>16500</v>
      </c>
      <c r="D60" s="20">
        <v>9308</v>
      </c>
      <c r="E60" s="20">
        <v>7121.25</v>
      </c>
      <c r="F60" s="74">
        <f t="shared" si="0"/>
        <v>43.15909090909091</v>
      </c>
      <c r="G60" s="74">
        <f t="shared" si="1"/>
        <v>76.5067683712935</v>
      </c>
      <c r="H60" s="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row>
    <row r="61" spans="1:249" s="14" customFormat="1" ht="26.25" customHeight="1">
      <c r="A61" s="37">
        <v>110204</v>
      </c>
      <c r="B61" s="21" t="s">
        <v>98</v>
      </c>
      <c r="C61" s="28">
        <v>1065743</v>
      </c>
      <c r="D61" s="20">
        <v>484263</v>
      </c>
      <c r="E61" s="20">
        <v>481598.16</v>
      </c>
      <c r="F61" s="74">
        <f t="shared" si="0"/>
        <v>45.18895831358967</v>
      </c>
      <c r="G61" s="74">
        <f t="shared" si="1"/>
        <v>99.4497122431406</v>
      </c>
      <c r="H61" s="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row>
    <row r="62" spans="1:249" s="14" customFormat="1" ht="26.25" customHeight="1">
      <c r="A62" s="37">
        <v>110205</v>
      </c>
      <c r="B62" s="21" t="s">
        <v>99</v>
      </c>
      <c r="C62" s="28">
        <v>2075500</v>
      </c>
      <c r="D62" s="20">
        <v>1121452</v>
      </c>
      <c r="E62" s="20">
        <v>1116126.18</v>
      </c>
      <c r="F62" s="74">
        <f t="shared" si="0"/>
        <v>53.77625536015418</v>
      </c>
      <c r="G62" s="74">
        <f t="shared" si="1"/>
        <v>99.52509603621019</v>
      </c>
      <c r="H62" s="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row>
    <row r="63" spans="1:249" s="14" customFormat="1" ht="26.25" customHeight="1">
      <c r="A63" s="37">
        <v>110502</v>
      </c>
      <c r="B63" s="21" t="s">
        <v>100</v>
      </c>
      <c r="C63" s="28">
        <v>482800</v>
      </c>
      <c r="D63" s="20">
        <v>169570</v>
      </c>
      <c r="E63" s="20">
        <v>166724.35</v>
      </c>
      <c r="F63" s="74">
        <f t="shared" si="0"/>
        <v>34.532798260149136</v>
      </c>
      <c r="G63" s="74">
        <f t="shared" si="1"/>
        <v>98.32184348646577</v>
      </c>
      <c r="H63" s="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row>
    <row r="64" spans="1:249" s="14" customFormat="1" ht="26.25" customHeight="1">
      <c r="A64" s="36">
        <v>120000</v>
      </c>
      <c r="B64" s="16" t="s">
        <v>101</v>
      </c>
      <c r="C64" s="17">
        <f>SUM(C65:C66)</f>
        <v>185000</v>
      </c>
      <c r="D64" s="17">
        <f>SUM(D65:D66)</f>
        <v>180000</v>
      </c>
      <c r="E64" s="17">
        <f>SUM(E65:E66)</f>
        <v>90000</v>
      </c>
      <c r="F64" s="73">
        <f t="shared" si="0"/>
        <v>48.64864864864865</v>
      </c>
      <c r="G64" s="73">
        <f t="shared" si="1"/>
        <v>50</v>
      </c>
      <c r="H64" s="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row>
    <row r="65" spans="1:249" s="14" customFormat="1" ht="26.25" customHeight="1">
      <c r="A65" s="37">
        <v>120201</v>
      </c>
      <c r="B65" s="21" t="s">
        <v>102</v>
      </c>
      <c r="C65" s="20">
        <v>180000</v>
      </c>
      <c r="D65" s="20">
        <v>180000</v>
      </c>
      <c r="E65" s="20">
        <v>90000</v>
      </c>
      <c r="F65" s="74">
        <f t="shared" si="0"/>
        <v>50</v>
      </c>
      <c r="G65" s="74">
        <f t="shared" si="1"/>
        <v>50</v>
      </c>
      <c r="H65" s="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row>
    <row r="66" spans="1:249" s="14" customFormat="1" ht="26.25" customHeight="1">
      <c r="A66" s="37">
        <v>120300</v>
      </c>
      <c r="B66" s="21" t="s">
        <v>103</v>
      </c>
      <c r="C66" s="20">
        <v>5000</v>
      </c>
      <c r="D66" s="20">
        <v>0</v>
      </c>
      <c r="E66" s="20">
        <v>0</v>
      </c>
      <c r="F66" s="74">
        <f t="shared" si="0"/>
        <v>0</v>
      </c>
      <c r="G66" s="74">
        <v>0</v>
      </c>
      <c r="H66" s="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row>
    <row r="67" spans="1:249" s="14" customFormat="1" ht="26.25" customHeight="1">
      <c r="A67" s="36">
        <v>130000</v>
      </c>
      <c r="B67" s="16" t="s">
        <v>104</v>
      </c>
      <c r="C67" s="17">
        <f>SUM(C68:C70)</f>
        <v>874410</v>
      </c>
      <c r="D67" s="17">
        <f>SUM(D68:D70)</f>
        <v>411810</v>
      </c>
      <c r="E67" s="17">
        <f>SUM(E68:E70)</f>
        <v>403785.93</v>
      </c>
      <c r="F67" s="73">
        <f t="shared" si="0"/>
        <v>46.17810066216077</v>
      </c>
      <c r="G67" s="73">
        <f t="shared" si="1"/>
        <v>98.05151161943616</v>
      </c>
      <c r="H67" s="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row>
    <row r="68" spans="1:249" s="14" customFormat="1" ht="26.25" customHeight="1">
      <c r="A68" s="37">
        <v>130102</v>
      </c>
      <c r="B68" s="21" t="s">
        <v>105</v>
      </c>
      <c r="C68" s="20">
        <v>25010</v>
      </c>
      <c r="D68" s="20">
        <v>9330</v>
      </c>
      <c r="E68" s="20">
        <v>1320</v>
      </c>
      <c r="F68" s="74">
        <f t="shared" si="0"/>
        <v>5.277888844462216</v>
      </c>
      <c r="G68" s="74">
        <f t="shared" si="1"/>
        <v>14.14790996784566</v>
      </c>
      <c r="H68" s="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row>
    <row r="69" spans="1:7" ht="26.25" customHeight="1">
      <c r="A69" s="37">
        <v>130203</v>
      </c>
      <c r="B69" s="21" t="s">
        <v>106</v>
      </c>
      <c r="C69" s="20">
        <v>728900</v>
      </c>
      <c r="D69" s="20">
        <v>330150</v>
      </c>
      <c r="E69" s="20">
        <v>330142.49</v>
      </c>
      <c r="F69" s="73">
        <f t="shared" si="0"/>
        <v>45.293248730964464</v>
      </c>
      <c r="G69" s="73">
        <f t="shared" si="1"/>
        <v>99.99772527638952</v>
      </c>
    </row>
    <row r="70" spans="1:7" ht="26.25" customHeight="1">
      <c r="A70" s="37">
        <v>130204</v>
      </c>
      <c r="B70" s="21" t="s">
        <v>107</v>
      </c>
      <c r="C70" s="20">
        <v>120500</v>
      </c>
      <c r="D70" s="20">
        <v>72330</v>
      </c>
      <c r="E70" s="20">
        <v>72323.44</v>
      </c>
      <c r="F70" s="74">
        <f aca="true" t="shared" si="2" ref="F70:F107">SUM(E70/C70*100)</f>
        <v>60.01945228215768</v>
      </c>
      <c r="G70" s="74">
        <f aca="true" t="shared" si="3" ref="G70:G107">SUM(E70/D70*100)</f>
        <v>99.99093045762478</v>
      </c>
    </row>
    <row r="71" spans="1:7" ht="25.5" customHeight="1">
      <c r="A71" s="36">
        <v>180000</v>
      </c>
      <c r="B71" s="16" t="s">
        <v>170</v>
      </c>
      <c r="C71" s="17">
        <f>C72</f>
        <v>40000</v>
      </c>
      <c r="D71" s="17">
        <f>D72</f>
        <v>40000</v>
      </c>
      <c r="E71" s="17">
        <f>E72</f>
        <v>0</v>
      </c>
      <c r="F71" s="74">
        <f t="shared" si="2"/>
        <v>0</v>
      </c>
      <c r="G71" s="74">
        <v>0</v>
      </c>
    </row>
    <row r="72" spans="1:249" s="14" customFormat="1" ht="30" customHeight="1">
      <c r="A72" s="37">
        <v>180404</v>
      </c>
      <c r="B72" s="21" t="s">
        <v>169</v>
      </c>
      <c r="C72" s="20">
        <v>40000</v>
      </c>
      <c r="D72" s="20">
        <v>40000</v>
      </c>
      <c r="E72" s="20"/>
      <c r="F72" s="74">
        <f t="shared" si="2"/>
        <v>0</v>
      </c>
      <c r="G72" s="74">
        <v>0</v>
      </c>
      <c r="H72" s="38"/>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row>
    <row r="73" spans="1:7" ht="24.75" customHeight="1">
      <c r="A73" s="36">
        <v>210000</v>
      </c>
      <c r="B73" s="16" t="s">
        <v>108</v>
      </c>
      <c r="C73" s="17">
        <f>C74+C75</f>
        <v>108000</v>
      </c>
      <c r="D73" s="17">
        <f>D74+D75</f>
        <v>310920</v>
      </c>
      <c r="E73" s="17">
        <f>E74+E75</f>
        <v>101522</v>
      </c>
      <c r="F73" s="73">
        <f t="shared" si="2"/>
        <v>94.00185185185185</v>
      </c>
      <c r="G73" s="73">
        <f t="shared" si="3"/>
        <v>32.65212916505853</v>
      </c>
    </row>
    <row r="74" spans="1:249" s="14" customFormat="1" ht="27" customHeight="1">
      <c r="A74" s="37">
        <v>210105</v>
      </c>
      <c r="B74" s="21" t="s">
        <v>109</v>
      </c>
      <c r="C74" s="20">
        <v>108000</v>
      </c>
      <c r="D74" s="20">
        <v>108000</v>
      </c>
      <c r="E74" s="20">
        <v>74922</v>
      </c>
      <c r="F74" s="74">
        <f t="shared" si="2"/>
        <v>69.37222222222222</v>
      </c>
      <c r="G74" s="74">
        <f t="shared" si="3"/>
        <v>69.37222222222222</v>
      </c>
      <c r="H74" s="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row>
    <row r="75" spans="1:249" s="14" customFormat="1" ht="27" customHeight="1">
      <c r="A75" s="37">
        <v>210107</v>
      </c>
      <c r="B75" s="21" t="s">
        <v>210</v>
      </c>
      <c r="C75" s="20"/>
      <c r="D75" s="20">
        <v>202920</v>
      </c>
      <c r="E75" s="20">
        <v>26600</v>
      </c>
      <c r="F75" s="74">
        <v>0</v>
      </c>
      <c r="G75" s="74">
        <f t="shared" si="3"/>
        <v>13.108614232209737</v>
      </c>
      <c r="H75" s="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row>
    <row r="76" spans="1:249" s="14" customFormat="1" ht="27" customHeight="1">
      <c r="A76" s="36">
        <v>250000</v>
      </c>
      <c r="B76" s="16" t="s">
        <v>110</v>
      </c>
      <c r="C76" s="17">
        <f>C77+C78</f>
        <v>187650</v>
      </c>
      <c r="D76" s="17">
        <f>D77+D78</f>
        <v>149540</v>
      </c>
      <c r="E76" s="17">
        <f>E77+E78</f>
        <v>81619.08</v>
      </c>
      <c r="F76" s="73">
        <f t="shared" si="2"/>
        <v>43.495379696243006</v>
      </c>
      <c r="G76" s="73">
        <f t="shared" si="3"/>
        <v>54.58009897017521</v>
      </c>
      <c r="H76" s="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row>
    <row r="77" spans="1:249" s="14" customFormat="1" ht="27" customHeight="1">
      <c r="A77" s="37">
        <v>250102</v>
      </c>
      <c r="B77" s="21" t="s">
        <v>111</v>
      </c>
      <c r="C77" s="20">
        <v>50000</v>
      </c>
      <c r="D77" s="20">
        <v>50000</v>
      </c>
      <c r="E77" s="20">
        <v>0</v>
      </c>
      <c r="F77" s="74">
        <f t="shared" si="2"/>
        <v>0</v>
      </c>
      <c r="G77" s="74">
        <f t="shared" si="3"/>
        <v>0</v>
      </c>
      <c r="H77" s="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row>
    <row r="78" spans="1:249" s="14" customFormat="1" ht="24" customHeight="1">
      <c r="A78" s="37">
        <v>250404</v>
      </c>
      <c r="B78" s="21" t="s">
        <v>112</v>
      </c>
      <c r="C78" s="20">
        <v>137650</v>
      </c>
      <c r="D78" s="20">
        <v>99540</v>
      </c>
      <c r="E78" s="20">
        <v>81619.08</v>
      </c>
      <c r="F78" s="74">
        <f t="shared" si="2"/>
        <v>59.29464584090084</v>
      </c>
      <c r="G78" s="74">
        <f t="shared" si="3"/>
        <v>81.99626280892105</v>
      </c>
      <c r="H78" s="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row>
    <row r="79" spans="1:7" ht="24.75" customHeight="1">
      <c r="A79" s="15" t="s">
        <v>151</v>
      </c>
      <c r="B79" s="16" t="s">
        <v>113</v>
      </c>
      <c r="C79" s="17">
        <f>SUM(C4,C5,C15,C20,C57,C64,C67,C73,C76,C55,C71,)</f>
        <v>262125164</v>
      </c>
      <c r="D79" s="17">
        <f>SUM(D4,D5,D15,D20,D57,D64,D67,D73,D76,D55,D71,)</f>
        <v>137744611.32999998</v>
      </c>
      <c r="E79" s="17">
        <f>SUM(E4,E5,E15,E20,E57,E64,E67,E73,E76,E55,E71,)</f>
        <v>128172695.58</v>
      </c>
      <c r="F79" s="73">
        <f t="shared" si="2"/>
        <v>48.89751660012314</v>
      </c>
      <c r="G79" s="73">
        <f t="shared" si="3"/>
        <v>93.05096899430194</v>
      </c>
    </row>
    <row r="80" spans="1:9" ht="27" customHeight="1">
      <c r="A80" s="37">
        <v>250315</v>
      </c>
      <c r="B80" s="21" t="s">
        <v>183</v>
      </c>
      <c r="C80" s="20">
        <v>13931517</v>
      </c>
      <c r="D80" s="20">
        <v>8608236.32</v>
      </c>
      <c r="E80" s="20">
        <v>8523062.88</v>
      </c>
      <c r="F80" s="74">
        <f t="shared" si="2"/>
        <v>61.178282881900095</v>
      </c>
      <c r="G80" s="74">
        <f t="shared" si="3"/>
        <v>99.01055876216931</v>
      </c>
      <c r="I80" s="39" t="e">
        <f>E79+#REF!</f>
        <v>#REF!</v>
      </c>
    </row>
    <row r="81" spans="1:249" s="14" customFormat="1" ht="27" customHeight="1">
      <c r="A81" s="37">
        <v>250380</v>
      </c>
      <c r="B81" s="21" t="s">
        <v>146</v>
      </c>
      <c r="C81" s="20">
        <v>0</v>
      </c>
      <c r="D81" s="20">
        <v>33350</v>
      </c>
      <c r="E81" s="20">
        <v>19850</v>
      </c>
      <c r="F81" s="74">
        <v>0</v>
      </c>
      <c r="G81" s="74">
        <f t="shared" si="3"/>
        <v>59.52023988005997</v>
      </c>
      <c r="H81" s="3"/>
      <c r="I81" s="13"/>
      <c r="J81" s="40"/>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row>
    <row r="82" spans="1:249" s="14" customFormat="1" ht="48.75" customHeight="1">
      <c r="A82" s="37">
        <v>250344</v>
      </c>
      <c r="B82" s="21" t="s">
        <v>211</v>
      </c>
      <c r="C82" s="20">
        <v>0</v>
      </c>
      <c r="D82" s="20">
        <v>150000</v>
      </c>
      <c r="E82" s="20">
        <v>150000</v>
      </c>
      <c r="F82" s="74">
        <v>0</v>
      </c>
      <c r="G82" s="74">
        <f t="shared" si="3"/>
        <v>100</v>
      </c>
      <c r="H82" s="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row>
    <row r="83" spans="1:249" s="14" customFormat="1" ht="23.25" customHeight="1">
      <c r="A83" s="36">
        <v>900203</v>
      </c>
      <c r="B83" s="16" t="s">
        <v>114</v>
      </c>
      <c r="C83" s="17">
        <f>SUM(C79:C82)</f>
        <v>276056681</v>
      </c>
      <c r="D83" s="17">
        <f>SUM(D79:D82)</f>
        <v>146536197.64999998</v>
      </c>
      <c r="E83" s="17">
        <f>SUM(E79:E82)-0.15</f>
        <v>136865608.31</v>
      </c>
      <c r="F83" s="73">
        <f t="shared" si="2"/>
        <v>49.57880671976926</v>
      </c>
      <c r="G83" s="73">
        <f t="shared" si="3"/>
        <v>93.40054573880914</v>
      </c>
      <c r="H83" s="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row>
    <row r="84" spans="1:10" ht="24.75" customHeight="1">
      <c r="A84" s="36"/>
      <c r="B84" s="16" t="s">
        <v>115</v>
      </c>
      <c r="C84" s="17">
        <f>C85</f>
        <v>100000</v>
      </c>
      <c r="D84" s="17">
        <f>D85</f>
        <v>55000</v>
      </c>
      <c r="E84" s="17">
        <f>E85</f>
        <v>55000</v>
      </c>
      <c r="F84" s="73">
        <f t="shared" si="2"/>
        <v>55.00000000000001</v>
      </c>
      <c r="G84" s="73">
        <f t="shared" si="3"/>
        <v>100</v>
      </c>
      <c r="I84" s="41">
        <f>112724026.12-E83</f>
        <v>-24141582.189999998</v>
      </c>
      <c r="J84" s="42" t="e">
        <f>D83+D85-'1 Доходи'!#REF!</f>
        <v>#REF!</v>
      </c>
    </row>
    <row r="85" spans="1:249" s="14" customFormat="1" ht="27.75" customHeight="1">
      <c r="A85" s="43">
        <v>250911</v>
      </c>
      <c r="B85" s="44" t="s">
        <v>116</v>
      </c>
      <c r="C85" s="24">
        <v>100000</v>
      </c>
      <c r="D85" s="24">
        <v>55000</v>
      </c>
      <c r="E85" s="24">
        <v>55000</v>
      </c>
      <c r="F85" s="74">
        <f t="shared" si="2"/>
        <v>55.00000000000001</v>
      </c>
      <c r="G85" s="74">
        <f t="shared" si="3"/>
        <v>100</v>
      </c>
      <c r="H85" s="38"/>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row>
    <row r="86" spans="1:7" ht="25.5" customHeight="1">
      <c r="A86" s="65" t="s">
        <v>1</v>
      </c>
      <c r="B86" s="66"/>
      <c r="C86" s="66"/>
      <c r="D86" s="66"/>
      <c r="E86" s="66"/>
      <c r="F86" s="73"/>
      <c r="G86" s="73"/>
    </row>
    <row r="87" spans="1:7" ht="25.5" customHeight="1">
      <c r="A87" s="11" t="s">
        <v>117</v>
      </c>
      <c r="B87" s="12" t="s">
        <v>118</v>
      </c>
      <c r="C87" s="45">
        <v>61000</v>
      </c>
      <c r="D87" s="45">
        <v>239400</v>
      </c>
      <c r="E87" s="45">
        <v>86976.59</v>
      </c>
      <c r="F87" s="73">
        <f t="shared" si="2"/>
        <v>142.5845737704918</v>
      </c>
      <c r="G87" s="73">
        <f t="shared" si="3"/>
        <v>36.33107351712614</v>
      </c>
    </row>
    <row r="88" spans="1:7" ht="24" customHeight="1">
      <c r="A88" s="15" t="s">
        <v>5</v>
      </c>
      <c r="B88" s="16" t="s">
        <v>6</v>
      </c>
      <c r="C88" s="17">
        <f>C89</f>
        <v>1160000</v>
      </c>
      <c r="D88" s="17">
        <f>D89</f>
        <v>34650</v>
      </c>
      <c r="E88" s="17">
        <f>E89</f>
        <v>979328.25</v>
      </c>
      <c r="F88" s="73">
        <f t="shared" si="2"/>
        <v>84.42484913793103</v>
      </c>
      <c r="G88" s="73" t="str">
        <f>G89</f>
        <v>більше 200%</v>
      </c>
    </row>
    <row r="89" spans="1:7" ht="25.5" customHeight="1">
      <c r="A89" s="18" t="s">
        <v>7</v>
      </c>
      <c r="B89" s="21" t="s">
        <v>119</v>
      </c>
      <c r="C89" s="20">
        <v>1160000</v>
      </c>
      <c r="D89" s="20">
        <v>34650</v>
      </c>
      <c r="E89" s="20">
        <v>979328.25</v>
      </c>
      <c r="F89" s="74">
        <f t="shared" si="2"/>
        <v>84.42484913793103</v>
      </c>
      <c r="G89" s="74" t="s">
        <v>219</v>
      </c>
    </row>
    <row r="90" spans="1:7" ht="24" customHeight="1">
      <c r="A90" s="15" t="s">
        <v>16</v>
      </c>
      <c r="B90" s="16" t="s">
        <v>120</v>
      </c>
      <c r="C90" s="17">
        <f>C91+C92</f>
        <v>2943700</v>
      </c>
      <c r="D90" s="17">
        <f>D91+D92</f>
        <v>862000</v>
      </c>
      <c r="E90" s="17">
        <f>E91+E92</f>
        <v>1103584.33</v>
      </c>
      <c r="F90" s="73">
        <f t="shared" si="2"/>
        <v>37.48970105649353</v>
      </c>
      <c r="G90" s="73">
        <f t="shared" si="3"/>
        <v>128.02602436194897</v>
      </c>
    </row>
    <row r="91" spans="1:7" ht="24" customHeight="1">
      <c r="A91" s="18" t="s">
        <v>18</v>
      </c>
      <c r="B91" s="21" t="s">
        <v>19</v>
      </c>
      <c r="C91" s="20">
        <v>2035600</v>
      </c>
      <c r="D91" s="20"/>
      <c r="E91" s="20">
        <v>1037456.52</v>
      </c>
      <c r="F91" s="74">
        <f t="shared" si="2"/>
        <v>50.96563764983297</v>
      </c>
      <c r="G91" s="74">
        <v>0</v>
      </c>
    </row>
    <row r="92" spans="1:7" ht="24" customHeight="1">
      <c r="A92" s="18" t="s">
        <v>176</v>
      </c>
      <c r="B92" s="21" t="s">
        <v>182</v>
      </c>
      <c r="C92" s="20">
        <v>908100</v>
      </c>
      <c r="D92" s="20">
        <v>862000</v>
      </c>
      <c r="E92" s="20">
        <v>66127.81</v>
      </c>
      <c r="F92" s="74">
        <f t="shared" si="2"/>
        <v>7.281996476159012</v>
      </c>
      <c r="G92" s="74">
        <f t="shared" si="3"/>
        <v>7.671439675174013</v>
      </c>
    </row>
    <row r="93" spans="1:7" ht="24" customHeight="1">
      <c r="A93" s="15" t="s">
        <v>24</v>
      </c>
      <c r="B93" s="16" t="s">
        <v>121</v>
      </c>
      <c r="C93" s="17">
        <f>C94</f>
        <v>290000</v>
      </c>
      <c r="D93" s="17">
        <f>D94</f>
        <v>0</v>
      </c>
      <c r="E93" s="17">
        <f>E94</f>
        <v>108550.73</v>
      </c>
      <c r="F93" s="73">
        <f t="shared" si="2"/>
        <v>37.43128620689655</v>
      </c>
      <c r="G93" s="73">
        <v>0</v>
      </c>
    </row>
    <row r="94" spans="1:7" ht="24" customHeight="1">
      <c r="A94" s="18" t="s">
        <v>84</v>
      </c>
      <c r="B94" s="21" t="s">
        <v>122</v>
      </c>
      <c r="C94" s="20">
        <v>290000</v>
      </c>
      <c r="D94" s="20"/>
      <c r="E94" s="20">
        <v>108550.73</v>
      </c>
      <c r="F94" s="74">
        <f t="shared" si="2"/>
        <v>37.43128620689655</v>
      </c>
      <c r="G94" s="74">
        <v>0</v>
      </c>
    </row>
    <row r="95" spans="1:7" ht="24" customHeight="1">
      <c r="A95" s="15" t="s">
        <v>123</v>
      </c>
      <c r="B95" s="16" t="s">
        <v>124</v>
      </c>
      <c r="C95" s="17">
        <f>SUM(C96:C97)</f>
        <v>101800</v>
      </c>
      <c r="D95" s="17">
        <f>SUM(D96:D97)</f>
        <v>20000</v>
      </c>
      <c r="E95" s="17">
        <f>SUM(E96:E97)</f>
        <v>39514.52</v>
      </c>
      <c r="F95" s="73">
        <f t="shared" si="2"/>
        <v>38.815834970530446</v>
      </c>
      <c r="G95" s="73">
        <f t="shared" si="3"/>
        <v>197.5726</v>
      </c>
    </row>
    <row r="96" spans="1:7" ht="24" customHeight="1">
      <c r="A96" s="18" t="s">
        <v>125</v>
      </c>
      <c r="B96" s="21" t="s">
        <v>98</v>
      </c>
      <c r="C96" s="20">
        <v>37400</v>
      </c>
      <c r="D96" s="20">
        <v>20000</v>
      </c>
      <c r="E96" s="20">
        <v>433</v>
      </c>
      <c r="F96" s="74">
        <f t="shared" si="2"/>
        <v>1.1577540106951871</v>
      </c>
      <c r="G96" s="74">
        <f t="shared" si="3"/>
        <v>2.165</v>
      </c>
    </row>
    <row r="97" spans="1:7" ht="24" customHeight="1">
      <c r="A97" s="18" t="s">
        <v>126</v>
      </c>
      <c r="B97" s="21" t="s">
        <v>99</v>
      </c>
      <c r="C97" s="20">
        <v>64400</v>
      </c>
      <c r="D97" s="20"/>
      <c r="E97" s="20">
        <v>39081.52</v>
      </c>
      <c r="F97" s="74">
        <f t="shared" si="2"/>
        <v>60.68559006211179</v>
      </c>
      <c r="G97" s="74">
        <v>0</v>
      </c>
    </row>
    <row r="98" spans="1:7" ht="24" customHeight="1">
      <c r="A98" s="47" t="s">
        <v>127</v>
      </c>
      <c r="B98" s="48" t="s">
        <v>128</v>
      </c>
      <c r="C98" s="46">
        <f>C99</f>
        <v>300000</v>
      </c>
      <c r="D98" s="46">
        <f>D99+D100</f>
        <v>787237</v>
      </c>
      <c r="E98" s="46">
        <f>E99+E100</f>
        <v>0</v>
      </c>
      <c r="F98" s="73">
        <f t="shared" si="2"/>
        <v>0</v>
      </c>
      <c r="G98" s="73">
        <f t="shared" si="3"/>
        <v>0</v>
      </c>
    </row>
    <row r="99" spans="1:7" ht="21" customHeight="1">
      <c r="A99" s="18" t="s">
        <v>129</v>
      </c>
      <c r="B99" s="21" t="s">
        <v>130</v>
      </c>
      <c r="C99" s="20">
        <v>300000</v>
      </c>
      <c r="D99" s="20">
        <v>498000</v>
      </c>
      <c r="E99" s="20">
        <v>0</v>
      </c>
      <c r="F99" s="73">
        <f t="shared" si="2"/>
        <v>0</v>
      </c>
      <c r="G99" s="73">
        <f t="shared" si="3"/>
        <v>0</v>
      </c>
    </row>
    <row r="100" spans="1:7" ht="21" customHeight="1">
      <c r="A100" s="18" t="s">
        <v>222</v>
      </c>
      <c r="B100" s="21" t="s">
        <v>223</v>
      </c>
      <c r="C100" s="20"/>
      <c r="D100" s="20">
        <v>289237</v>
      </c>
      <c r="E100" s="20"/>
      <c r="F100" s="73"/>
      <c r="G100" s="73"/>
    </row>
    <row r="101" spans="1:249" s="14" customFormat="1" ht="24" customHeight="1">
      <c r="A101" s="69" t="s">
        <v>212</v>
      </c>
      <c r="B101" s="70" t="s">
        <v>213</v>
      </c>
      <c r="C101" s="17">
        <f>C102</f>
        <v>0</v>
      </c>
      <c r="D101" s="17">
        <f>D102</f>
        <v>970.75</v>
      </c>
      <c r="E101" s="17">
        <f>E102</f>
        <v>970.75</v>
      </c>
      <c r="F101" s="73">
        <v>0</v>
      </c>
      <c r="G101" s="73">
        <f t="shared" si="3"/>
        <v>100</v>
      </c>
      <c r="H101" s="38"/>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row>
    <row r="102" spans="1:249" s="14" customFormat="1" ht="24" customHeight="1">
      <c r="A102" s="67" t="s">
        <v>214</v>
      </c>
      <c r="B102" s="68" t="s">
        <v>215</v>
      </c>
      <c r="C102" s="20">
        <v>0</v>
      </c>
      <c r="D102" s="20">
        <v>970.75</v>
      </c>
      <c r="E102" s="20">
        <v>970.75</v>
      </c>
      <c r="F102" s="74">
        <v>0</v>
      </c>
      <c r="G102" s="74">
        <f t="shared" si="3"/>
        <v>100</v>
      </c>
      <c r="H102" s="38"/>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row>
    <row r="103" spans="1:7" ht="24" customHeight="1">
      <c r="A103" s="37"/>
      <c r="B103" s="16" t="s">
        <v>131</v>
      </c>
      <c r="C103" s="17">
        <f>SUM(C87,C88,C90,C93,C95,C98,C101)</f>
        <v>4856500</v>
      </c>
      <c r="D103" s="17">
        <f>SUM(D87,D88,D90,D93,D95,D98,D101)</f>
        <v>1944257.75</v>
      </c>
      <c r="E103" s="17">
        <f>SUM(E87,E88,E90,E93,E95,E98,E101)</f>
        <v>2318925.17</v>
      </c>
      <c r="F103" s="73">
        <f t="shared" si="2"/>
        <v>47.748896736332746</v>
      </c>
      <c r="G103" s="73">
        <f t="shared" si="3"/>
        <v>119.27046041092031</v>
      </c>
    </row>
    <row r="104" spans="1:9" ht="22.5" customHeight="1">
      <c r="A104" s="37"/>
      <c r="B104" s="16" t="s">
        <v>132</v>
      </c>
      <c r="C104" s="17">
        <f>C105+C106</f>
        <v>0</v>
      </c>
      <c r="D104" s="17">
        <f>D105+D106</f>
        <v>0</v>
      </c>
      <c r="E104" s="17">
        <f>E105+E106</f>
        <v>0</v>
      </c>
      <c r="F104" s="73">
        <v>0</v>
      </c>
      <c r="G104" s="73">
        <v>0</v>
      </c>
      <c r="I104" s="41"/>
    </row>
    <row r="105" spans="1:7" ht="21" customHeight="1">
      <c r="A105" s="37">
        <v>250911</v>
      </c>
      <c r="B105" s="21" t="s">
        <v>116</v>
      </c>
      <c r="C105" s="20">
        <v>100000</v>
      </c>
      <c r="D105" s="20">
        <v>55000</v>
      </c>
      <c r="E105" s="20">
        <v>55000</v>
      </c>
      <c r="F105" s="74">
        <f t="shared" si="2"/>
        <v>55.00000000000001</v>
      </c>
      <c r="G105" s="74">
        <f t="shared" si="3"/>
        <v>100</v>
      </c>
    </row>
    <row r="106" spans="1:249" s="50" customFormat="1" ht="21.75" customHeight="1">
      <c r="A106" s="37">
        <v>250912</v>
      </c>
      <c r="B106" s="21" t="s">
        <v>133</v>
      </c>
      <c r="C106" s="20">
        <v>-100000</v>
      </c>
      <c r="D106" s="20">
        <v>-55000</v>
      </c>
      <c r="E106" s="90">
        <v>-55000</v>
      </c>
      <c r="F106" s="74">
        <f t="shared" si="2"/>
        <v>55.00000000000001</v>
      </c>
      <c r="G106" s="74">
        <f t="shared" si="3"/>
        <v>100</v>
      </c>
      <c r="H106" s="3"/>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c r="EW106" s="49"/>
      <c r="EX106" s="49"/>
      <c r="EY106" s="49"/>
      <c r="EZ106" s="49"/>
      <c r="FA106" s="49"/>
      <c r="FB106" s="49"/>
      <c r="FC106" s="49"/>
      <c r="FD106" s="49"/>
      <c r="FE106" s="49"/>
      <c r="FF106" s="49"/>
      <c r="FG106" s="49"/>
      <c r="FH106" s="49"/>
      <c r="FI106" s="49"/>
      <c r="FJ106" s="49"/>
      <c r="FK106" s="49"/>
      <c r="FL106" s="49"/>
      <c r="FM106" s="49"/>
      <c r="FN106" s="49"/>
      <c r="FO106" s="49"/>
      <c r="FP106" s="49"/>
      <c r="FQ106" s="49"/>
      <c r="FR106" s="49"/>
      <c r="FS106" s="49"/>
      <c r="FT106" s="49"/>
      <c r="FU106" s="49"/>
      <c r="FV106" s="49"/>
      <c r="FW106" s="49"/>
      <c r="FX106" s="49"/>
      <c r="FY106" s="49"/>
      <c r="FZ106" s="49"/>
      <c r="GA106" s="49"/>
      <c r="GB106" s="49"/>
      <c r="GC106" s="49"/>
      <c r="GD106" s="49"/>
      <c r="GE106" s="49"/>
      <c r="GF106" s="49"/>
      <c r="GG106" s="49"/>
      <c r="GH106" s="49"/>
      <c r="GI106" s="49"/>
      <c r="GJ106" s="49"/>
      <c r="GK106" s="49"/>
      <c r="GL106" s="49"/>
      <c r="GM106" s="49"/>
      <c r="GN106" s="49"/>
      <c r="GO106" s="49"/>
      <c r="GP106" s="49"/>
      <c r="GQ106" s="49"/>
      <c r="GR106" s="49"/>
      <c r="GS106" s="49"/>
      <c r="GT106" s="49"/>
      <c r="GU106" s="49"/>
      <c r="GV106" s="49"/>
      <c r="GW106" s="49"/>
      <c r="GX106" s="49"/>
      <c r="GY106" s="49"/>
      <c r="GZ106" s="49"/>
      <c r="HA106" s="49"/>
      <c r="HB106" s="49"/>
      <c r="HC106" s="49"/>
      <c r="HD106" s="49"/>
      <c r="HE106" s="49"/>
      <c r="HF106" s="49"/>
      <c r="HG106" s="49"/>
      <c r="HH106" s="49"/>
      <c r="HI106" s="49"/>
      <c r="HJ106" s="49"/>
      <c r="HK106" s="49"/>
      <c r="HL106" s="49"/>
      <c r="HM106" s="49"/>
      <c r="HN106" s="49"/>
      <c r="HO106" s="49"/>
      <c r="HP106" s="49"/>
      <c r="HQ106" s="49"/>
      <c r="HR106" s="49"/>
      <c r="HS106" s="49"/>
      <c r="HT106" s="49"/>
      <c r="HU106" s="49"/>
      <c r="HV106" s="49"/>
      <c r="HW106" s="49"/>
      <c r="HX106" s="49"/>
      <c r="HY106" s="49"/>
      <c r="HZ106" s="49"/>
      <c r="IA106" s="49"/>
      <c r="IB106" s="49"/>
      <c r="IC106" s="49"/>
      <c r="ID106" s="49"/>
      <c r="IE106" s="49"/>
      <c r="IF106" s="49"/>
      <c r="IG106" s="49"/>
      <c r="IH106" s="49"/>
      <c r="II106" s="49"/>
      <c r="IJ106" s="49"/>
      <c r="IK106" s="49"/>
      <c r="IL106" s="49"/>
      <c r="IM106" s="49"/>
      <c r="IN106" s="49"/>
      <c r="IO106" s="49"/>
    </row>
    <row r="107" spans="1:249" s="50" customFormat="1" ht="21" customHeight="1">
      <c r="A107" s="51"/>
      <c r="B107" s="52" t="s">
        <v>134</v>
      </c>
      <c r="C107" s="17">
        <f>C83+C103</f>
        <v>280913181</v>
      </c>
      <c r="D107" s="17">
        <f>D83+D103</f>
        <v>148480455.39999998</v>
      </c>
      <c r="E107" s="17">
        <f>E83+E103</f>
        <v>139184533.48</v>
      </c>
      <c r="F107" s="73">
        <f t="shared" si="2"/>
        <v>49.54717076091919</v>
      </c>
      <c r="G107" s="73">
        <f t="shared" si="3"/>
        <v>93.73929592621657</v>
      </c>
      <c r="H107" s="3"/>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c r="GM107" s="49"/>
      <c r="GN107" s="49"/>
      <c r="GO107" s="49"/>
      <c r="GP107" s="49"/>
      <c r="GQ107" s="49"/>
      <c r="GR107" s="49"/>
      <c r="GS107" s="49"/>
      <c r="GT107" s="49"/>
      <c r="GU107" s="49"/>
      <c r="GV107" s="49"/>
      <c r="GW107" s="49"/>
      <c r="GX107" s="49"/>
      <c r="GY107" s="49"/>
      <c r="GZ107" s="49"/>
      <c r="HA107" s="49"/>
      <c r="HB107" s="49"/>
      <c r="HC107" s="49"/>
      <c r="HD107" s="49"/>
      <c r="HE107" s="49"/>
      <c r="HF107" s="49"/>
      <c r="HG107" s="49"/>
      <c r="HH107" s="49"/>
      <c r="HI107" s="49"/>
      <c r="HJ107" s="49"/>
      <c r="HK107" s="49"/>
      <c r="HL107" s="49"/>
      <c r="HM107" s="49"/>
      <c r="HN107" s="49"/>
      <c r="HO107" s="49"/>
      <c r="HP107" s="49"/>
      <c r="HQ107" s="49"/>
      <c r="HR107" s="49"/>
      <c r="HS107" s="49"/>
      <c r="HT107" s="49"/>
      <c r="HU107" s="49"/>
      <c r="HV107" s="49"/>
      <c r="HW107" s="49"/>
      <c r="HX107" s="49"/>
      <c r="HY107" s="49"/>
      <c r="HZ107" s="49"/>
      <c r="IA107" s="49"/>
      <c r="IB107" s="49"/>
      <c r="IC107" s="49"/>
      <c r="ID107" s="49"/>
      <c r="IE107" s="49"/>
      <c r="IF107" s="49"/>
      <c r="IG107" s="49"/>
      <c r="IH107" s="49"/>
      <c r="II107" s="49"/>
      <c r="IJ107" s="49"/>
      <c r="IK107" s="49"/>
      <c r="IL107" s="49"/>
      <c r="IM107" s="49"/>
      <c r="IN107" s="49"/>
      <c r="IO107" s="49"/>
    </row>
    <row r="108" spans="1:7" ht="21" customHeight="1">
      <c r="A108" s="53"/>
      <c r="B108" s="54"/>
      <c r="C108" s="55"/>
      <c r="D108" s="55"/>
      <c r="E108" s="55"/>
      <c r="F108" s="56"/>
      <c r="G108" s="56"/>
    </row>
    <row r="109" spans="2:7" ht="27" customHeight="1">
      <c r="B109" s="58" t="s">
        <v>235</v>
      </c>
      <c r="C109" s="55"/>
      <c r="D109" s="76"/>
      <c r="E109" s="77"/>
      <c r="F109" s="5"/>
      <c r="G109" s="5"/>
    </row>
    <row r="110" spans="2:7" ht="33.75" customHeight="1">
      <c r="B110" s="59" t="s">
        <v>236</v>
      </c>
      <c r="C110" s="55" t="s">
        <v>237</v>
      </c>
      <c r="D110" s="76"/>
      <c r="E110" s="77"/>
      <c r="F110" s="5"/>
      <c r="G110" s="5"/>
    </row>
    <row r="111" spans="3:8" ht="24" customHeight="1">
      <c r="C111" s="61"/>
      <c r="D111" s="5"/>
      <c r="E111" s="5"/>
      <c r="F111" s="5"/>
      <c r="G111" s="5"/>
      <c r="H111" s="3">
        <v>5</v>
      </c>
    </row>
    <row r="112" spans="2:7" ht="26.25">
      <c r="B112" s="62" t="s">
        <v>168</v>
      </c>
      <c r="C112" s="78" t="e">
        <f>C7+C19+C21+C22+C23+C24+C25+C26+#REF!+C27+C28+C29+#REF!+C30+C31+C32+C33+C34+C35+C36+C37+C38+C39+C40+C41+#REF!+C45+#REF!+#REF!+#REF!+C42+C44+#REF!+#REF!</f>
        <v>#REF!</v>
      </c>
      <c r="D112" s="78" t="e">
        <f>D7+D19+D21+D22+D23+D24+D25+D26+#REF!+D27+D28+D29+#REF!+D30+D31+D32+D33+D34+D35+D36+D37+D38+D39+D40+D41+#REF!+D45+#REF!+#REF!+#REF!+D42+D44+#REF!+#REF!</f>
        <v>#REF!</v>
      </c>
      <c r="E112" s="78" t="e">
        <f>E7+E19+E21+E22+E23+E24+E25+E26+#REF!+E27+E28+E29+#REF!+E30+E31+E32+E33+E34+E35+E36+E37+E38+E39+E40+E41+#REF!+E45+#REF!+#REF!+#REF!+E42+E44+#REF!+#REF!</f>
        <v>#REF!</v>
      </c>
      <c r="F112" s="5"/>
      <c r="G112" s="5"/>
    </row>
    <row r="113" spans="2:7" ht="28.5" customHeight="1">
      <c r="B113" s="62" t="s">
        <v>194</v>
      </c>
      <c r="C113" s="78" t="e">
        <f>C79-C112</f>
        <v>#REF!</v>
      </c>
      <c r="D113" s="79" t="e">
        <f>D79-D112</f>
        <v>#REF!</v>
      </c>
      <c r="E113" s="79" t="e">
        <f>E79-E112</f>
        <v>#REF!</v>
      </c>
      <c r="F113" s="5"/>
      <c r="G113" s="5"/>
    </row>
    <row r="114" spans="2:7" ht="26.25" customHeight="1">
      <c r="B114" s="63" t="s">
        <v>192</v>
      </c>
      <c r="C114" s="80"/>
      <c r="D114" s="81"/>
      <c r="E114" s="82">
        <v>130614085.04</v>
      </c>
      <c r="F114" s="64">
        <f>E114/1000</f>
        <v>130614.08504</v>
      </c>
      <c r="G114" s="5"/>
    </row>
    <row r="115" spans="2:7" ht="27" customHeight="1">
      <c r="B115" s="63" t="s">
        <v>193</v>
      </c>
      <c r="C115" s="5"/>
      <c r="D115" s="5"/>
      <c r="E115" s="64" t="e">
        <f>SUM(E114/E113*100)</f>
        <v>#REF!</v>
      </c>
      <c r="F115" s="83"/>
      <c r="G115" s="5"/>
    </row>
    <row r="116" spans="2:7" ht="26.25">
      <c r="B116" s="63" t="s">
        <v>195</v>
      </c>
      <c r="C116" s="80"/>
      <c r="D116" s="80"/>
      <c r="E116" s="84">
        <v>103672898.72</v>
      </c>
      <c r="F116" s="5"/>
      <c r="G116" s="83"/>
    </row>
    <row r="117" spans="3:7" ht="26.25">
      <c r="C117" s="5"/>
      <c r="D117" s="5"/>
      <c r="E117" s="64" t="e">
        <f>E116/E113*100</f>
        <v>#REF!</v>
      </c>
      <c r="F117" s="5"/>
      <c r="G117" s="5"/>
    </row>
    <row r="118" spans="3:7" ht="23.25">
      <c r="C118" s="5"/>
      <c r="D118" s="5"/>
      <c r="E118" s="5"/>
      <c r="F118" s="5"/>
      <c r="G118" s="79"/>
    </row>
    <row r="119" spans="3:7" ht="15.75">
      <c r="C119" s="5"/>
      <c r="D119" s="83"/>
      <c r="E119" s="83"/>
      <c r="F119" s="5"/>
      <c r="G119" s="5"/>
    </row>
    <row r="120" spans="3:7" ht="15.75">
      <c r="C120" s="5"/>
      <c r="D120" s="5"/>
      <c r="E120" s="5"/>
      <c r="F120" s="5"/>
      <c r="G120" s="5"/>
    </row>
    <row r="121" spans="3:7" ht="15.75">
      <c r="C121" s="5"/>
      <c r="D121" s="5"/>
      <c r="E121" s="83"/>
      <c r="F121" s="5"/>
      <c r="G121" s="5"/>
    </row>
    <row r="122" spans="3:7" ht="15.75">
      <c r="C122" s="5"/>
      <c r="D122" s="5"/>
      <c r="E122" s="5"/>
      <c r="F122" s="5"/>
      <c r="G122" s="5"/>
    </row>
    <row r="123" spans="3:7" ht="15.75">
      <c r="C123" s="5"/>
      <c r="D123" s="5"/>
      <c r="E123" s="5"/>
      <c r="F123" s="5"/>
      <c r="G123" s="5"/>
    </row>
    <row r="124" spans="3:7" ht="15.75">
      <c r="C124" s="5"/>
      <c r="D124" s="5"/>
      <c r="E124" s="5"/>
      <c r="F124" s="85"/>
      <c r="G124" s="5"/>
    </row>
    <row r="125" spans="3:7" ht="20.25">
      <c r="C125" s="5"/>
      <c r="D125" s="5"/>
      <c r="E125" s="86"/>
      <c r="F125" s="87"/>
      <c r="G125" s="5"/>
    </row>
    <row r="126" spans="3:7" ht="23.25">
      <c r="C126" s="88">
        <v>276056681</v>
      </c>
      <c r="D126" s="5"/>
      <c r="E126" s="5">
        <v>74831534.55</v>
      </c>
      <c r="F126" s="84" t="e">
        <f>F125/E113</f>
        <v>#REF!</v>
      </c>
      <c r="G126" s="5"/>
    </row>
    <row r="127" spans="3:7" ht="27.75">
      <c r="C127" s="89">
        <f>C83-C126</f>
        <v>0</v>
      </c>
      <c r="D127" s="5"/>
      <c r="E127" s="79">
        <f>E83-E126</f>
        <v>62034073.760000005</v>
      </c>
      <c r="F127" s="5"/>
      <c r="G127" s="5"/>
    </row>
    <row r="128" spans="3:7" ht="15.75">
      <c r="C128" s="5"/>
      <c r="D128" s="5"/>
      <c r="E128" s="5"/>
      <c r="F128" s="5"/>
      <c r="G128" s="5"/>
    </row>
    <row r="129" spans="3:7" ht="15.75">
      <c r="C129" s="5"/>
      <c r="D129" s="5"/>
      <c r="E129" s="5"/>
      <c r="F129" s="5"/>
      <c r="G129" s="5"/>
    </row>
    <row r="130" spans="3:7" ht="15.75">
      <c r="C130" s="5"/>
      <c r="D130" s="5"/>
      <c r="E130" s="5"/>
      <c r="F130" s="5"/>
      <c r="G130" s="5"/>
    </row>
    <row r="131" spans="3:7" ht="15.75">
      <c r="C131" s="5"/>
      <c r="D131" s="5"/>
      <c r="E131" s="5"/>
      <c r="F131" s="5"/>
      <c r="G131" s="5"/>
    </row>
    <row r="132" spans="3:7" ht="15.75">
      <c r="C132" s="5"/>
      <c r="D132" s="5"/>
      <c r="E132" s="5"/>
      <c r="F132" s="5"/>
      <c r="G132" s="5"/>
    </row>
    <row r="133" spans="3:7" ht="15.75">
      <c r="C133" s="5"/>
      <c r="D133" s="5"/>
      <c r="E133" s="5"/>
      <c r="F133" s="5"/>
      <c r="G133" s="5"/>
    </row>
    <row r="134" spans="3:7" ht="15.75">
      <c r="C134" s="5"/>
      <c r="D134" s="5"/>
      <c r="E134" s="5"/>
      <c r="F134" s="5"/>
      <c r="G134" s="5"/>
    </row>
    <row r="135" spans="3:7" ht="15.75">
      <c r="C135" s="5"/>
      <c r="D135" s="5"/>
      <c r="E135" s="5"/>
      <c r="F135" s="5"/>
      <c r="G135" s="5"/>
    </row>
    <row r="136" spans="3:7" ht="15.75">
      <c r="C136" s="5"/>
      <c r="D136" s="5"/>
      <c r="E136" s="5"/>
      <c r="F136" s="5"/>
      <c r="G136" s="5"/>
    </row>
    <row r="137" spans="3:7" ht="15.75">
      <c r="C137" s="5"/>
      <c r="D137" s="5"/>
      <c r="E137" s="5"/>
      <c r="F137" s="5"/>
      <c r="G137" s="5"/>
    </row>
    <row r="138" spans="3:7" ht="15.75">
      <c r="C138" s="5"/>
      <c r="D138" s="5"/>
      <c r="E138" s="5"/>
      <c r="F138" s="5"/>
      <c r="G138" s="5"/>
    </row>
    <row r="139" spans="3:7" ht="15.75">
      <c r="C139" s="5"/>
      <c r="D139" s="5"/>
      <c r="E139" s="5"/>
      <c r="F139" s="5"/>
      <c r="G139" s="5"/>
    </row>
    <row r="140" spans="3:7" ht="15.75">
      <c r="C140" s="5"/>
      <c r="D140" s="5"/>
      <c r="E140" s="5"/>
      <c r="F140" s="5"/>
      <c r="G140" s="5"/>
    </row>
    <row r="141" spans="3:7" ht="15.75">
      <c r="C141" s="5"/>
      <c r="D141" s="5"/>
      <c r="E141" s="5"/>
      <c r="F141" s="5"/>
      <c r="G141" s="5"/>
    </row>
    <row r="142" spans="3:7" ht="15.75">
      <c r="C142" s="5"/>
      <c r="D142" s="5"/>
      <c r="E142" s="5"/>
      <c r="F142" s="5"/>
      <c r="G142" s="5"/>
    </row>
    <row r="143" spans="3:7" ht="15.75">
      <c r="C143" s="5"/>
      <c r="D143" s="5"/>
      <c r="E143" s="5"/>
      <c r="F143" s="5"/>
      <c r="G143" s="5"/>
    </row>
    <row r="144" spans="3:7" ht="15.75">
      <c r="C144" s="5"/>
      <c r="D144" s="5"/>
      <c r="E144" s="5"/>
      <c r="F144" s="5"/>
      <c r="G144" s="5"/>
    </row>
    <row r="145" spans="3:7" ht="15.75">
      <c r="C145" s="5"/>
      <c r="D145" s="5"/>
      <c r="E145" s="5"/>
      <c r="F145" s="5"/>
      <c r="G145" s="5"/>
    </row>
    <row r="146" spans="3:7" ht="15.75">
      <c r="C146" s="5"/>
      <c r="D146" s="5"/>
      <c r="E146" s="5"/>
      <c r="F146" s="5"/>
      <c r="G146" s="5"/>
    </row>
    <row r="147" spans="3:7" ht="15.75">
      <c r="C147" s="5"/>
      <c r="D147" s="5"/>
      <c r="E147" s="5"/>
      <c r="F147" s="5"/>
      <c r="G147" s="5"/>
    </row>
    <row r="148" spans="3:7" ht="15.75">
      <c r="C148" s="5"/>
      <c r="D148" s="5"/>
      <c r="E148" s="5"/>
      <c r="F148" s="5"/>
      <c r="G148" s="5"/>
    </row>
    <row r="149" spans="3:7" ht="15.75">
      <c r="C149" s="5"/>
      <c r="D149" s="5"/>
      <c r="E149" s="5"/>
      <c r="F149" s="5"/>
      <c r="G149" s="5"/>
    </row>
    <row r="150" spans="3:7" ht="15.75">
      <c r="C150" s="5"/>
      <c r="D150" s="5"/>
      <c r="E150" s="5"/>
      <c r="F150" s="5"/>
      <c r="G150" s="5"/>
    </row>
    <row r="151" spans="3:7" ht="15.75">
      <c r="C151" s="5"/>
      <c r="D151" s="5"/>
      <c r="E151" s="5"/>
      <c r="F151" s="5"/>
      <c r="G151" s="5"/>
    </row>
    <row r="152" spans="3:7" ht="15.75">
      <c r="C152" s="5"/>
      <c r="D152" s="5"/>
      <c r="E152" s="5"/>
      <c r="F152" s="5"/>
      <c r="G152" s="5"/>
    </row>
    <row r="153" spans="3:7" ht="15.75">
      <c r="C153" s="5"/>
      <c r="D153" s="5"/>
      <c r="E153" s="5"/>
      <c r="F153" s="5"/>
      <c r="G153" s="5"/>
    </row>
    <row r="154" spans="3:7" ht="15.75">
      <c r="C154" s="5"/>
      <c r="D154" s="5"/>
      <c r="E154" s="5"/>
      <c r="F154" s="5"/>
      <c r="G154" s="5"/>
    </row>
    <row r="155" spans="3:7" ht="15.75">
      <c r="C155" s="5"/>
      <c r="D155" s="5"/>
      <c r="E155" s="5"/>
      <c r="F155" s="5"/>
      <c r="G155" s="5"/>
    </row>
    <row r="156" spans="3:7" ht="15.75">
      <c r="C156" s="5"/>
      <c r="D156" s="5"/>
      <c r="E156" s="5"/>
      <c r="F156" s="5"/>
      <c r="G156" s="5"/>
    </row>
    <row r="157" spans="3:7" ht="15.75">
      <c r="C157" s="5"/>
      <c r="D157" s="5"/>
      <c r="E157" s="5"/>
      <c r="F157" s="5"/>
      <c r="G157" s="5"/>
    </row>
    <row r="158" spans="3:7" ht="15.75">
      <c r="C158" s="5"/>
      <c r="D158" s="5"/>
      <c r="E158" s="5"/>
      <c r="F158" s="5"/>
      <c r="G158" s="5"/>
    </row>
    <row r="159" spans="3:7" ht="15.75">
      <c r="C159" s="5"/>
      <c r="D159" s="5"/>
      <c r="E159" s="5"/>
      <c r="F159" s="5"/>
      <c r="G159" s="5"/>
    </row>
    <row r="160" spans="3:7" ht="15.75">
      <c r="C160" s="5"/>
      <c r="D160" s="5"/>
      <c r="E160" s="5"/>
      <c r="F160" s="5"/>
      <c r="G160" s="5"/>
    </row>
    <row r="161" spans="3:7" ht="15.75">
      <c r="C161" s="5"/>
      <c r="D161" s="5"/>
      <c r="E161" s="5"/>
      <c r="F161" s="5"/>
      <c r="G161" s="5"/>
    </row>
    <row r="162" spans="3:7" ht="15.75">
      <c r="C162" s="5"/>
      <c r="D162" s="5"/>
      <c r="E162" s="5"/>
      <c r="F162" s="5"/>
      <c r="G162" s="5"/>
    </row>
    <row r="163" spans="3:7" ht="15.75">
      <c r="C163" s="5"/>
      <c r="D163" s="5"/>
      <c r="E163" s="5"/>
      <c r="F163" s="5"/>
      <c r="G163" s="5"/>
    </row>
    <row r="164" spans="3:7" ht="15.75">
      <c r="C164" s="5"/>
      <c r="D164" s="5"/>
      <c r="E164" s="5"/>
      <c r="F164" s="5"/>
      <c r="G164" s="5"/>
    </row>
    <row r="165" spans="3:7" ht="15.75">
      <c r="C165" s="5"/>
      <c r="D165" s="5"/>
      <c r="E165" s="5"/>
      <c r="F165" s="5"/>
      <c r="G165" s="5"/>
    </row>
    <row r="166" spans="3:7" ht="15.75">
      <c r="C166" s="5"/>
      <c r="D166" s="5"/>
      <c r="E166" s="5"/>
      <c r="F166" s="5"/>
      <c r="G166" s="5"/>
    </row>
    <row r="167" spans="3:7" ht="15.75">
      <c r="C167" s="5"/>
      <c r="D167" s="5"/>
      <c r="E167" s="5"/>
      <c r="F167" s="5"/>
      <c r="G167" s="5"/>
    </row>
    <row r="168" spans="3:7" ht="15.75">
      <c r="C168" s="5"/>
      <c r="D168" s="5"/>
      <c r="E168" s="5"/>
      <c r="F168" s="5"/>
      <c r="G168" s="5"/>
    </row>
    <row r="169" spans="3:7" ht="15.75">
      <c r="C169" s="5"/>
      <c r="D169" s="5"/>
      <c r="E169" s="5"/>
      <c r="F169" s="5"/>
      <c r="G169" s="5"/>
    </row>
  </sheetData>
  <sheetProtection/>
  <mergeCells count="2">
    <mergeCell ref="A2:G2"/>
    <mergeCell ref="A3:G3"/>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1" manualBreakCount="1">
    <brk id="33"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ВО начальника</cp:lastModifiedBy>
  <cp:lastPrinted>2016-07-26T06:40:14Z</cp:lastPrinted>
  <dcterms:created xsi:type="dcterms:W3CDTF">2002-12-06T14:14:06Z</dcterms:created>
  <dcterms:modified xsi:type="dcterms:W3CDTF">2016-08-11T06:14:25Z</dcterms:modified>
  <cp:category/>
  <cp:version/>
  <cp:contentType/>
  <cp:contentStatus/>
</cp:coreProperties>
</file>